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tabRatio="821" activeTab="0"/>
  </bookViews>
  <sheets>
    <sheet name="3. Сведения об объёмах финансир" sheetId="1" r:id="rId1"/>
    <sheet name="4. Сведения о достижении целевы" sheetId="2" r:id="rId2"/>
    <sheet name="5. Сведения о достижении показа" sheetId="3" r:id="rId3"/>
    <sheet name="6. Отчёт об исполнении" sheetId="4" r:id="rId4"/>
    <sheet name="7. Программные Изменения" sheetId="5" r:id="rId5"/>
    <sheet name="Сведения о реализации НП" sheetId="6" r:id="rId6"/>
  </sheets>
  <definedNames>
    <definedName name="_ftn1" localSheetId="0">'3. Сведения об объёмах финансир'!#REF!</definedName>
    <definedName name="_ftn2" localSheetId="0">'3. Сведения об объёмах финансир'!#REF!</definedName>
    <definedName name="_ftn3" localSheetId="0">'3. Сведения об объёмах финансир'!#REF!</definedName>
    <definedName name="_ftn4" localSheetId="0">'3. Сведения об объёмах финансир'!#REF!</definedName>
    <definedName name="_ftnref1" localSheetId="0">'3. Сведения об объёмах финансир'!$D$4</definedName>
    <definedName name="_ftnref2" localSheetId="0">'3. Сведения об объёмах финансир'!$E$4</definedName>
    <definedName name="_ftnref3" localSheetId="0">'3. Сведения об объёмах финансир'!$F$4</definedName>
    <definedName name="_ftnref4" localSheetId="0">'3. Сведения об объёмах финансир'!#REF!</definedName>
    <definedName name="_xlnm._FilterDatabase" localSheetId="0" hidden="1">'3. Сведения об объёмах финансир'!$A$5:$P$116</definedName>
    <definedName name="sub_101121" localSheetId="1">'4. Сведения о достижении целевы'!$A$14</definedName>
    <definedName name="sub_101121" localSheetId="2">'5. Сведения о достижении показа'!#REF!</definedName>
    <definedName name="sub_1013" localSheetId="1">'4. Сведения о достижении целевы'!$A$15</definedName>
    <definedName name="sub_1013" localSheetId="2">'5. Сведения о достижении показа'!#REF!</definedName>
    <definedName name="sub_1014" localSheetId="1">'4. Сведения о достижении целевы'!$A$16</definedName>
    <definedName name="sub_1014" localSheetId="2">'5. Сведения о достижении показа'!#REF!</definedName>
    <definedName name="sub_102" localSheetId="1">'4. Сведения о достижении целевы'!#REF!</definedName>
    <definedName name="sub_102" localSheetId="2">'5. Сведения о достижении показа'!#REF!</definedName>
    <definedName name="sub_106" localSheetId="1">'4. Сведения о достижении целевы'!$A$10</definedName>
    <definedName name="sub_106" localSheetId="2">'5. Сведения о достижении показа'!#REF!</definedName>
    <definedName name="sub_11018" localSheetId="1">'4. Сведения о достижении целевы'!$A$18</definedName>
    <definedName name="sub_11018" localSheetId="2">'5. Сведения о достижении показа'!#REF!</definedName>
    <definedName name="sub_11019" localSheetId="1">'4. Сведения о достижении целевы'!#REF!</definedName>
    <definedName name="sub_11019" localSheetId="2">'5. Сведения о достижении показа'!#REF!</definedName>
    <definedName name="sub_112" localSheetId="1">'4. Сведения о достижении целевы'!$A$13</definedName>
    <definedName name="sub_112" localSheetId="2">'5. Сведения о достижении показа'!#REF!</definedName>
    <definedName name="sub_23223213" localSheetId="1">'4. Сведения о достижении целевы'!$A$8</definedName>
    <definedName name="sub_23223213" localSheetId="2">'5. Сведения о достижении показа'!$A$8</definedName>
    <definedName name="sub_236" localSheetId="1">'4. Сведения о достижении целевы'!$A$36</definedName>
    <definedName name="sub_236" localSheetId="2">'5. Сведения о достижении показа'!$A$11</definedName>
    <definedName name="_xlnm.Print_Titles" localSheetId="0">'3. Сведения об объёмах финансир'!$5:$5</definedName>
    <definedName name="_xlnm.Print_Titles" localSheetId="3">'6. Отчёт об исполнении'!$5:$5</definedName>
  </definedNames>
  <calcPr fullCalcOnLoad="1"/>
</workbook>
</file>

<file path=xl/sharedStrings.xml><?xml version="1.0" encoding="utf-8"?>
<sst xmlns="http://schemas.openxmlformats.org/spreadsheetml/2006/main" count="1251" uniqueCount="510">
  <si>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</si>
  <si>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</si>
  <si>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</si>
  <si>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</si>
  <si>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</si>
  <si>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</si>
  <si>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</si>
  <si>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</si>
  <si>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</si>
  <si>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</si>
  <si>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</si>
  <si>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>апрель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</si>
  <si>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</si>
  <si>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 xml:space="preserve">Подпрограмма "Развитие дополнительного образования детей и реализация мероприятий молодежной политики" 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</si>
  <si>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</si>
  <si>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Проведение социально значимых мероприятий в сфере образования</t>
  </si>
  <si>
    <t>Предоставление на территории Ульяновской области лицам, имеющим статус молодых специалистов, мер социальной поддержки</t>
  </si>
  <si>
    <t>2.3.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</si>
  <si>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</si>
  <si>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</si>
  <si>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</si>
  <si>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>ВСЕГО  ПО ГОСУДАРСТВЕННОЙ ПРОГРАММЕ,
в том числе: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</si>
  <si>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</si>
  <si>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</si>
  <si>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>5.3.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</si>
  <si>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</si>
  <si>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4.3.</t>
  </si>
  <si>
    <t>5.1.</t>
  </si>
  <si>
    <t>Основное мероприятие "Создание условий для обучения детей с ограниченными возможностями здоровья"</t>
  </si>
  <si>
    <t xml:space="preserve">Министерство </t>
  </si>
  <si>
    <t>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</si>
  <si>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4.4.</t>
  </si>
  <si>
    <t>Министерство молодёжного развития Ульяновской области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</si>
  <si>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</si>
  <si>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 xml:space="preserve">Обеспечение деятельности центрального аппарата Министерства
</t>
  </si>
  <si>
    <t>Обеспечение деятельности центрального аппарата Министерства молодёжного развития Ульяновской области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</si>
  <si>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t>
  </si>
  <si>
    <t>1.5.</t>
  </si>
  <si>
    <t>министерство</t>
  </si>
  <si>
    <t xml:space="preserve">минстрой 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</si>
  <si>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</si>
  <si>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Организация и обеспечение отдыха и оздоровления детей, обучающихся в общеобразовательных организациях в каникулярное время</t>
  </si>
  <si>
    <t>Министерство строительства (федеральный бюджет)</t>
  </si>
  <si>
    <t>Министерство строительство (областной бюлжет)</t>
  </si>
  <si>
    <t>Обеспечение деятельности областных государственных учреждений, подведомственных Министерству молодёжного развития Ульяновской области</t>
  </si>
  <si>
    <t>Наименование целевого индикатора</t>
  </si>
  <si>
    <t>Единица измерения</t>
  </si>
  <si>
    <t>Процент достижения целевого индикатора</t>
  </si>
  <si>
    <t>Подпрограмма «Развитие общего образования детей в Ульяновской области»</t>
  </si>
  <si>
    <t>%</t>
  </si>
  <si>
    <t>Доля обучающихся общеобразовательных организаций, занимающихся в одну смену, в общей численности обучающихся общеобразовательных организаций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</si>
  <si>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</si>
  <si>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</si>
  <si>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12.</t>
  </si>
  <si>
    <t>13.</t>
  </si>
  <si>
    <t>20.</t>
  </si>
  <si>
    <t>21.</t>
  </si>
  <si>
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</si>
  <si>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</si>
  <si>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Число новых мест в общеобразовательных организациях, в том числе:</t>
  </si>
  <si>
    <t>Доля профессиональных образовательных организаций, в которых созданы условия для получения среднего профессионального образования и профессионального обучения инвалидами и лицами с ОВЗ, в том числе с использованием дистанционных образовательных технологий, в общем количестве таких организаций</t>
  </si>
  <si>
    <t>Доля организаций Ульяновской области,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</t>
  </si>
  <si>
    <t>Доля обучающихся в Ульяновской области,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</t>
  </si>
  <si>
    <t>8.</t>
  </si>
  <si>
    <t>9.</t>
  </si>
  <si>
    <t>10.</t>
  </si>
  <si>
    <t>11.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</si>
  <si>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</si>
  <si>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14.</t>
  </si>
  <si>
    <t>15.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</si>
  <si>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</si>
  <si>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16.</t>
  </si>
  <si>
    <t>17.</t>
  </si>
  <si>
    <t>18.</t>
  </si>
  <si>
    <t>22.</t>
  </si>
  <si>
    <t>23.</t>
  </si>
  <si>
    <t>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</t>
  </si>
  <si>
    <t>Доля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профессиональных образовательных организаций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</si>
  <si>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</t>
  </si>
  <si>
    <t>Подпрограмма "Развитие дополнительного образования детей и реализация мероприятий молодёжной политики"</t>
  </si>
  <si>
    <t>Число уровней образования, на которых осуществляется независимая оценка качества образования</t>
  </si>
  <si>
    <t>Количество разработанных программ подготовки и (или) повышения квалификации педагогических работников в области оценки качества образования (в том числе в области педагогических измерений, анализа и использования результатов оценочных процедур)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</si>
  <si>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t>
  </si>
  <si>
    <t>№ 
п/п</t>
  </si>
  <si>
    <t>7.</t>
  </si>
  <si>
    <t>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</t>
  </si>
  <si>
    <t>Подпрограмма «Развитие среднего профессионального образования и профессионального обучения в Ульяновской области»</t>
  </si>
  <si>
    <t>Основное мероприятие "Развитие потенциала талантливых молодых людей, в том числе являющихся молодыми специалистами"</t>
  </si>
  <si>
    <t>2.4.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</si>
  <si>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</si>
  <si>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t>
  </si>
  <si>
    <t>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t>
  </si>
  <si>
    <t>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t>
  </si>
  <si>
    <t>6.2.</t>
  </si>
  <si>
    <t>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трёх лет", направленного на достижение соответствующих результатов реализации федерального проекта "Содействие занятости женщин - создание условий дошкольного образования для детей в возрасте до трёх лет"</t>
  </si>
  <si>
    <t>7.1.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</si>
  <si>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</si>
  <si>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Основное мероприятие "Обеспечение развития молодёжной политики"</t>
  </si>
  <si>
    <t>Министерство, Министерство молодёжного развития Ульяновской области</t>
  </si>
  <si>
    <t>Создание условий для успешной социализации и эффективной самореализации молодёжи</t>
  </si>
  <si>
    <t>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</si>
  <si>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3.2.</t>
  </si>
  <si>
    <t>3.3.</t>
  </si>
  <si>
    <t>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t>
  </si>
  <si>
    <t>4.2.</t>
  </si>
  <si>
    <t>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</si>
  <si>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>1.6.</t>
  </si>
  <si>
    <t>Организация независимой оценки качества образования</t>
  </si>
  <si>
    <t>1.7.</t>
  </si>
  <si>
    <t>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t>
  </si>
  <si>
    <t>Основное мероприятие "Развитие инновационной инфраструктуры в системе образования на территории Ульяновской области"</t>
  </si>
  <si>
    <t>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t>
  </si>
  <si>
    <t>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t>
  </si>
  <si>
    <t>Подпрограмма "Развитие среднего профессионального образования и профессионального обучения в Ульяновской области"</t>
  </si>
  <si>
    <t>январь</t>
  </si>
  <si>
    <t>декабрь</t>
  </si>
  <si>
    <t>июнь</t>
  </si>
  <si>
    <t xml:space="preserve">Министерство строительства </t>
  </si>
  <si>
    <t>Министерство строительства</t>
  </si>
  <si>
    <t>Выплата премий, поощрений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</si>
  <si>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</si>
  <si>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</si>
  <si>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1.</t>
  </si>
  <si>
    <t>Министерство</t>
  </si>
  <si>
    <t>2.</t>
  </si>
  <si>
    <t>3.</t>
  </si>
  <si>
    <t>4.</t>
  </si>
  <si>
    <t>5.</t>
  </si>
  <si>
    <t>6.</t>
  </si>
  <si>
    <t>[1] Графы X  не заполняются</t>
  </si>
  <si>
    <t>4.1.</t>
  </si>
  <si>
    <t>1.1.</t>
  </si>
  <si>
    <t>1.2.</t>
  </si>
  <si>
    <t>1.3.</t>
  </si>
  <si>
    <t>1.4.</t>
  </si>
  <si>
    <t>2.1.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</si>
  <si>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</si>
  <si>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</si>
  <si>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</si>
  <si>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</si>
  <si>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</si>
  <si>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</si>
  <si>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ФБ</t>
  </si>
  <si>
    <t>ОБ</t>
  </si>
  <si>
    <t>МБ</t>
  </si>
  <si>
    <t>федеральный бюджет</t>
  </si>
  <si>
    <t>областной бюджет</t>
  </si>
  <si>
    <t>Наименование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</si>
  <si>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</si>
  <si>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</si>
  <si>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</si>
  <si>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</si>
  <si>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</si>
  <si>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</si>
  <si>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</si>
  <si>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Подпрограмма "Развитие общего образования детей в Ульяновской области"</t>
  </si>
  <si>
    <t>2.2.</t>
  </si>
  <si>
    <t>Основное мероприятие "Развитие кадрового потенциала системы общего образования"</t>
  </si>
  <si>
    <t>Основное мероприятие "Содействие развитию начального общего, основного общего и среднего общего образования"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</si>
  <si>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</si>
  <si>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в том числе:</t>
  </si>
  <si>
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</t>
  </si>
  <si>
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</t>
  </si>
  <si>
    <t>Численность обучающихся в Ульяновской области, охваченных основными и дополнительными общеобразовательными программами цифрового, естественно-научного и гуманитарного профилей (нарастающим итогом)</t>
  </si>
  <si>
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</t>
  </si>
  <si>
    <t>Доля работников государственных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указанных работников, имеющих право на оздоровление</t>
  </si>
  <si>
    <t>3.4.</t>
  </si>
  <si>
    <t xml:space="preserve">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t>
  </si>
  <si>
    <t xml:space="preserve"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t>
  </si>
  <si>
    <t xml:space="preserve">Предоставление субсидии автономной некоммерческой организации дополнительного образования "Агентство технологического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
</t>
  </si>
  <si>
    <t>Суть изменений (краткое изложение)</t>
  </si>
  <si>
    <t>Реквизиты акта (документа) об утверждении План-графика реализации государственной программы (изменений в него)</t>
  </si>
  <si>
    <t>В целях приведения в соответствие с областным бюджетом Ульяновской области</t>
  </si>
  <si>
    <t>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t>
  </si>
  <si>
    <t>Осуществление выплаты ежемесячной стипендии Губернатора Ульяновской области "Семья"</t>
  </si>
  <si>
    <t>Модернизация материально-технической базы профессиональных образовательных организаций</t>
  </si>
  <si>
    <t>Министерство, Министерство строительства, Министерство молодёжного развития Ульяновской области</t>
  </si>
  <si>
    <t>Министерство строительства
(областной бюджет)</t>
  </si>
  <si>
    <t xml:space="preserve">Министерство строительства 
(федеральный бюджет)
</t>
  </si>
  <si>
    <t>Костылев Д.А. 41-79-43</t>
  </si>
  <si>
    <t xml:space="preserve">Заключено контрактов </t>
  </si>
  <si>
    <t>Объем предусмотренных средств областного бюджета Ульяновской области на реализацию государственной программы на отчетный год/значение целевого индикатора</t>
  </si>
  <si>
    <t>Исполнитель мероприятия / целевого индикатора (ИОГВ , ФИО  ответственного исполнителя, должность, телефон)</t>
  </si>
  <si>
    <t xml:space="preserve">Директор  ОГАУ "Институт развития образования"
Андреев С.А.
21-40-57
</t>
  </si>
  <si>
    <t>число новых мест в общеобразовательных организациях, введённых за счёт софинансирования из средств федерального бюджета, мест</t>
  </si>
  <si>
    <t>Министерство, Министерство строительства</t>
  </si>
  <si>
    <t>Министерство,
Директор департамента профессионального образования 
Хайрутдинов Т.А.
41-79-34</t>
  </si>
  <si>
    <t>Директор ОГКУ "Управление обеспечения деятельности в сфере образования"   С.А.Закирова
41-79-39</t>
  </si>
  <si>
    <t>Директор  ОГАУ "Институт развития образования"
Андреев С.А.
21-40-57</t>
  </si>
  <si>
    <t>Министерство, 
Директор департамента общего образования, дополнительного образования и воспитания
 Н.А.Козлова
41-79-29</t>
  </si>
  <si>
    <t>Итого по подпрограмме, в том числе:</t>
  </si>
  <si>
    <t>Х</t>
  </si>
  <si>
    <t>791E100000</t>
  </si>
  <si>
    <t>791E151690</t>
  </si>
  <si>
    <t>791P200000</t>
  </si>
  <si>
    <t>794E200000</t>
  </si>
  <si>
    <t>794E250970</t>
  </si>
  <si>
    <t>Финансирование осуществлено в соответствии с потребностью</t>
  </si>
  <si>
    <t xml:space="preserve">Финансирование в соответствии с потребностью </t>
  </si>
  <si>
    <t>791E1Д5200</t>
  </si>
  <si>
    <t>март</t>
  </si>
  <si>
    <t>Плановое значение, 
2020 год</t>
  </si>
  <si>
    <t>Обоснование отклонений значений индикатора</t>
  </si>
  <si>
    <t>Срок реализации мероприятия</t>
  </si>
  <si>
    <t>Код целевой статьи</t>
  </si>
  <si>
    <t>Реквизиты нормативного правового акта об утверждении государственной программы (внесении изменений)</t>
  </si>
  <si>
    <t>Распоряжение Министерства образования и науки Ульяновской области от 30.01.2020 № 139-р «Об утверждении план-графика реализации государственной программы Ульяновской области «Развитие и модернизация образования в Ульяновской области» на 2020 год»</t>
  </si>
  <si>
    <t>Мест</t>
  </si>
  <si>
    <t>число новых мест в общеобразовательных организациях, введенных за счет софинансирования из средств федерального бюджета</t>
  </si>
  <si>
    <t>Количество школьных автобусов, приобретенных общеобразовательными организациями</t>
  </si>
  <si>
    <t>Ед.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</si>
  <si>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</si>
  <si>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</t>
  </si>
  <si>
    <t>Чел.</t>
  </si>
  <si>
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</t>
  </si>
  <si>
    <t>Доступность дошкольного образования для детей в возрасте от 1,5 до 3 лет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</si>
  <si>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естественно-научного и гуманитарного профилей</t>
  </si>
  <si>
    <t>Тыс. ед.</t>
  </si>
  <si>
    <t>19.</t>
  </si>
  <si>
    <t>Тыс. чел.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</si>
  <si>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"Технология" и другим предметным областям, с учетом особых образовательных потребностей обучающихся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</si>
  <si>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</si>
  <si>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работников, прошедших добровольную независимую оценку квалификации</t>
  </si>
  <si>
    <t>Доля учителей, прибывших (переехавших) на работу в сельские населенные пункты, либо рабочие поселки, либо поселки городского типа, либо города с населением до 50 тысяч человек, которым предоставлены единовременные компенсационные выплаты, в общей численности учителей, которым запланировано предоставление указанных выплат</t>
  </si>
  <si>
    <t>24.</t>
  </si>
  <si>
    <t>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</t>
  </si>
  <si>
    <t>25.</t>
  </si>
  <si>
    <t>Количество мест, созданных для детей в возрасте от 1,5 до 3 лет,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</si>
  <si>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Число мастерских, оснащенных современной материально-технической базой по одной из компетенций (накопительным итогом)</t>
  </si>
  <si>
    <t>Число центров опережающей профессиональной подготовки в Ульяновской области (накопительным итогом)</t>
  </si>
  <si>
    <t>Доля инвалидов, принятых на обучение по образовательным программам среднего профессионального образования (по отношению к предыдущему году)</t>
  </si>
  <si>
    <t>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</t>
  </si>
  <si>
    <t>Доля молодых людей в возрасте от 14 до 30 лет, участвующих в деятельности молодежных общественных объединений, в общей численности молодых людей в возрасте от 14 до 30 лет</t>
  </si>
  <si>
    <t>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</t>
  </si>
  <si>
    <t>Число детей в Ульяновской области,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 (нарастающим итогом)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</si>
  <si>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</si>
  <si>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(накопительным итогом)</t>
  </si>
  <si>
    <t>Доля граждан, вовлеченных в добровольческую деятельность</t>
  </si>
  <si>
    <t>Доля молодежи, задействованной в мероприятиях по вовлечению в творческую деятельность, от общего числа молодежи в Ульяновской области</t>
  </si>
  <si>
    <t>Численность педагогических работников, аттестованных на квалификационные категории</t>
  </si>
  <si>
    <t>Количество пунктов приема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</t>
  </si>
  <si>
    <t>Доля пунктов проведения экзаменов, оснащенных сканерами для выполнения сканирования экзаменационных работ участников единого государственного экзамена, в общем количестве пунктов проведения экзаменов в день проведения экзаменов</t>
  </si>
  <si>
    <t>Доля пунктов проведения экзаменов, оснащенных принтерами для использования технологии "Печать контрольных измерительных материалов в пункте проведения экзамена", в общем количестве пунктов проведения экзаменов в день проведения экзаменов</t>
  </si>
  <si>
    <t>Доля заявлений о приеме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</t>
  </si>
  <si>
    <t>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внедренных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</si>
  <si>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</si>
  <si>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</si>
  <si>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</si>
  <si>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</t>
  </si>
  <si>
    <t>Удельный расход электрической энергии для электроснабжения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общей площади)</t>
  </si>
  <si>
    <t>КВт/кв. м</t>
  </si>
  <si>
    <t>Удельный расход тепловой энергии для теплоснабжения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отапливаемой площади)</t>
  </si>
  <si>
    <t>Гкал/кв. м</t>
  </si>
  <si>
    <t>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</si>
  <si>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</si>
  <si>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</si>
  <si>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t>
  </si>
  <si>
    <t>Основное мероприятие "Внедрение федеральных государственных стандартов начального общего, основного общего и среднего общего образования"</t>
  </si>
  <si>
    <t>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t>
  </si>
  <si>
    <t>3.5.</t>
  </si>
  <si>
    <t>3.6.</t>
  </si>
  <si>
    <t>3.7.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</si>
  <si>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</si>
  <si>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</si>
  <si>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t>
  </si>
  <si>
    <t>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t>
  </si>
  <si>
    <t>Предоставление субсидий из областного бюджета Ульяновской области бюджетам муниципальных образований Ульяновской области в целях софинансирования расходных обязательств, возникающих при реализации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</si>
  <si>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t>
  </si>
  <si>
    <t>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</si>
  <si>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4.5.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</si>
  <si>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t>
  </si>
  <si>
    <t xml:space="preserve">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t>
  </si>
  <si>
    <t>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</si>
  <si>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</si>
  <si>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6.3.</t>
  </si>
  <si>
    <t xml:space="preserve">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t>
  </si>
  <si>
    <t>7.2.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</si>
  <si>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</si>
  <si>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7.3.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</si>
  <si>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</si>
  <si>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t>
  </si>
  <si>
    <t xml:space="preserve">Создание в Ульяновской области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и лиц с ограниченными возможностями здоровья
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</si>
  <si>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</si>
  <si>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 xml:space="preserve">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</si>
  <si>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</si>
  <si>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ключевых центров дополнительного образования детей, в том числе центров, реализующих дополнительные общеобразовательные программы в организациях, осуществляющих образовательную деятельность по образовательным программам высшего образования</t>
  </si>
  <si>
    <t>Создание детского технопарка «Кванториум» на территории Ульяновской области</t>
  </si>
  <si>
    <t>Создание мобильного технопарка «Кванториум» на территории Ульяновской области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</si>
  <si>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</si>
  <si>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</si>
  <si>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</si>
  <si>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Создание центров цифрового образования детей</t>
  </si>
  <si>
    <r>
      <t xml:space="preserve">Целевой индикатор 3. </t>
    </r>
    <r>
      <rPr>
        <sz val="10"/>
        <color indexed="8"/>
        <rFont val="PT Astra Serif"/>
        <family val="1"/>
      </rPr>
  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возраста, %</t>
    </r>
  </si>
  <si>
    <r>
      <t>Целевой индикатор 4.</t>
    </r>
    <r>
      <rPr>
        <sz val="10"/>
        <color indexed="8"/>
        <rFont val="PT Astra Serif"/>
        <family val="1"/>
      </rPr>
      <t xml:space="preserve"> 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%</t>
    </r>
  </si>
  <si>
    <r>
      <t xml:space="preserve">Целевой индикатор 7. </t>
    </r>
    <r>
      <rPr>
        <sz val="10"/>
        <color indexed="8"/>
        <rFont val="PT Astra Serif"/>
        <family val="1"/>
      </rPr>
      <t>Доля детей-инвалидов в возрасте от 1,5 до 7 лет, охваченных дошкольным образованием, в общей численности детей-инвалидов данного возраста, %</t>
    </r>
  </si>
  <si>
    <r>
      <t xml:space="preserve">Целевой индикатор 8. </t>
    </r>
    <r>
      <rPr>
        <sz val="10"/>
        <color indexed="8"/>
        <rFont val="PT Astra Serif"/>
        <family val="1"/>
      </rPr>
  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%</t>
    </r>
  </si>
  <si>
    <r>
      <t xml:space="preserve">Целевой индикатор 9. </t>
    </r>
    <r>
      <rPr>
        <sz val="10"/>
        <color indexed="8"/>
        <rFont val="PT Astra Serif"/>
        <family val="1"/>
      </rPr>
  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%</t>
    </r>
  </si>
  <si>
    <r>
      <t>Целевой индикатор</t>
    </r>
    <r>
      <rPr>
        <b/>
        <sz val="10"/>
        <rFont val="PT Astra Serif"/>
        <family val="1"/>
      </rPr>
      <t xml:space="preserve"> 11.</t>
    </r>
    <r>
      <rPr>
        <b/>
        <sz val="10"/>
        <color indexed="8"/>
        <rFont val="PT Astra Serif"/>
        <family val="1"/>
      </rPr>
      <t xml:space="preserve"> </t>
    </r>
    <r>
      <rPr>
        <sz val="10"/>
        <rFont val="PT Astra Serif"/>
        <family val="1"/>
      </rPr>
      <t>Доля выпускников-инвалидов 9 и 11 классов, охваченных профориентационной работой, в общей численности выпускников-инвалидов</t>
    </r>
    <r>
      <rPr>
        <sz val="10"/>
        <color indexed="8"/>
        <rFont val="PT Astra Serif"/>
        <family val="1"/>
      </rPr>
      <t>, %</t>
    </r>
  </si>
  <si>
    <r>
      <t xml:space="preserve">Целевой индикатор 16. </t>
    </r>
    <r>
      <rPr>
        <sz val="10"/>
        <color indexed="8"/>
        <rFont val="PT Astra Serif"/>
        <family val="1"/>
      </rPr>
  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организаций, %</t>
    </r>
  </si>
  <si>
    <r>
      <rPr>
        <b/>
        <sz val="10"/>
        <color indexed="8"/>
        <rFont val="PT Astra Serif"/>
        <family val="1"/>
      </rPr>
      <t>Целевой индикатор 24.</t>
    </r>
    <r>
      <rPr>
        <sz val="10"/>
        <color indexed="8"/>
        <rFont val="PT Astra Serif"/>
        <family val="1"/>
      </rPr>
      <t xml:space="preserve"> 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канализации, ед.</t>
    </r>
  </si>
  <si>
    <r>
      <t>Целевой индикатор 5.</t>
    </r>
    <r>
      <rPr>
        <sz val="10"/>
        <color indexed="8"/>
        <rFont val="PT Astra Serif"/>
        <family val="1"/>
      </rPr>
      <t xml:space="preserve"> 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образования, %</t>
    </r>
  </si>
  <si>
    <t>X</t>
  </si>
  <si>
    <r>
      <t xml:space="preserve">Целевой индикатор 10. </t>
    </r>
    <r>
      <rPr>
        <sz val="10"/>
        <color indexed="8"/>
        <rFont val="PT Astra Serif"/>
        <family val="1"/>
      </rPr>
      <t xml:space="preserve">Количество школьных автобусов, приобретённых общеобразовательными организациями, ед.
</t>
    </r>
  </si>
  <si>
    <t>1. Отбор заявок МО на включение объектов в ГП согласно критериям;
2. Заключение соглашений о предоставлении субсидий с МО;
3. Предоставление субсидий МО по заявкам;
4. Контроль за использованием МО субсидий;
5. Мониторинг реализации мероприятий.</t>
  </si>
  <si>
    <t>Выплата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</t>
  </si>
  <si>
    <t>1. Заключение соглашений о предоставлении субвенций с МО;
2. Перечисление субвенций бюджетам МО;
3. Контроль за расходованием МО субвенций.</t>
  </si>
  <si>
    <t>Министерство,
Отдел экономики, межбюджетных отношений и контроля департамента административного обеспечения
41-79-28</t>
  </si>
  <si>
    <r>
      <rPr>
        <b/>
        <sz val="10"/>
        <rFont val="PT Astra Serif"/>
        <family val="1"/>
      </rPr>
      <t>Целевой индикатор 13.</t>
    </r>
    <r>
      <rPr>
        <sz val="10"/>
        <rFont val="PT Astra Serif"/>
        <family val="1"/>
      </rPr>
      <t xml:space="preserve"> 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</si>
  <si>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rPr>
        <b/>
        <sz val="10"/>
        <rFont val="PT Astra Serif"/>
        <family val="1"/>
      </rPr>
      <t>Целевой индикатор 14.</t>
    </r>
    <r>
      <rPr>
        <sz val="10"/>
        <rFont val="PT Astra Serif"/>
        <family val="1"/>
      </rPr>
  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</si>
  <si>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t xml:space="preserve">Целевой индикатор 17. </t>
    </r>
    <r>
      <rPr>
        <sz val="10"/>
        <rFont val="PT Astra Serif"/>
        <family val="1"/>
      </rPr>
  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организаций, %</t>
    </r>
  </si>
  <si>
    <r>
      <t xml:space="preserve">Целевой индикатор 2. </t>
    </r>
    <r>
      <rPr>
        <sz val="10"/>
        <color indexed="8"/>
        <rFont val="PT Astra Serif"/>
        <family val="1"/>
      </rPr>
  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организаций, %</t>
    </r>
  </si>
  <si>
    <t>Директор департамента административного обеспечения И.В.Балашова</t>
  </si>
  <si>
    <t>Министерство, Начальник отдела по работе с педагогическими кадрами
Якимочева О.Г.</t>
  </si>
  <si>
    <t>Министерство,
Отдел экономики, межбюджетных отношений и контроля Департамента административного обеспечения
41-79-28</t>
  </si>
  <si>
    <t>Министерство, Отдел экономики, межбюджетных отношений и контроля Департамента административного обеспечения</t>
  </si>
  <si>
    <t>Министерство,
 Отдел экономики, межбюджетных отношений и контроля Департамента административного обеспечения
44-48-09, Департамент общего образования, дополнительного образования и воспитания
41-79-29</t>
  </si>
  <si>
    <t>Министерство, Отдел экономики, межбюджетных отношений и контроля Департамента административного обеспечения
41-79-28,
 Министерство строительства</t>
  </si>
  <si>
    <r>
      <t>Целевой индикатор 1.</t>
    </r>
    <r>
      <rPr>
        <sz val="10"/>
        <color indexed="8"/>
        <rFont val="PT Astra Serif"/>
        <family val="1"/>
      </rPr>
      <t xml:space="preserve"> Доля обучающихся общеобразовательных организаций, занимающихся в одну смену, в общей численности обучающихся общеобразовательных организаций, %</t>
    </r>
  </si>
  <si>
    <r>
      <rPr>
        <b/>
        <sz val="10"/>
        <rFont val="PT Astra Serif"/>
        <family val="1"/>
      </rPr>
      <t xml:space="preserve">Целевой индикатор 6. </t>
    </r>
    <r>
      <rPr>
        <sz val="10"/>
        <rFont val="PT Astra Serif"/>
        <family val="1"/>
      </rPr>
      <t>Число новых мест в общеобразовательных организациях, мест, в том числе:</t>
    </r>
  </si>
  <si>
    <r>
      <rPr>
        <b/>
        <sz val="10"/>
        <rFont val="PT Astra Serif"/>
        <family val="1"/>
      </rPr>
      <t>Целевой индикатор 18.</t>
    </r>
    <r>
      <rPr>
        <sz val="10"/>
        <rFont val="PT Astra Serif"/>
        <family val="1"/>
      </rPr>
      <t xml:space="preserve">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</t>
    </r>
  </si>
  <si>
    <r>
      <rPr>
        <b/>
        <sz val="10"/>
        <rFont val="PT Astra Serif"/>
        <family val="1"/>
      </rPr>
      <t>Целевой индикатор 19.</t>
    </r>
    <r>
      <rPr>
        <sz val="10"/>
        <rFont val="PT Astra Serif"/>
        <family val="1"/>
      </rPr>
      <t xml:space="preserve"> Численность обучающихся в Ульяновской области, охваченных основными и дополнительными общеобразовательными программами цифрового, естественно-научного и гуманитарного профилей (нарастающим итогом), тыс. чел.</t>
    </r>
  </si>
  <si>
    <r>
      <rPr>
        <b/>
        <sz val="10"/>
        <rFont val="PT Astra Serif"/>
        <family val="1"/>
      </rPr>
      <t xml:space="preserve">Целевой индикатор 20. </t>
    </r>
    <r>
      <rPr>
        <sz val="10"/>
        <rFont val="PT Astra Serif"/>
        <family val="1"/>
      </rPr>
  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«Технология» и другим предметным областям, с учётом особых образовательных потребностей обучающихся, ед.</t>
    </r>
  </si>
  <si>
    <t>Министерство, 
Директор департамента общего образования, дополнительного образования и воспитания
 Н.А.Козлова</t>
  </si>
  <si>
    <r>
      <t xml:space="preserve">Целевой индикатор 12. </t>
    </r>
    <r>
      <rPr>
        <sz val="10"/>
        <color indexed="8"/>
        <rFont val="PT Astra Serif"/>
        <family val="1"/>
      </rPr>
      <t xml:space="preserve"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мест, в том числе:
</t>
    </r>
  </si>
  <si>
    <r>
      <rPr>
        <sz val="10"/>
        <color indexed="8"/>
        <rFont val="PT Astra Serif"/>
        <family val="1"/>
      </rPr>
  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бюджета, мест</t>
    </r>
    <r>
      <rPr>
        <b/>
        <sz val="10"/>
        <color indexed="8"/>
        <rFont val="PT Astra Serif"/>
        <family val="1"/>
      </rPr>
      <t xml:space="preserve">
</t>
    </r>
  </si>
  <si>
    <r>
      <t xml:space="preserve">Целевой индикатор 15. </t>
    </r>
    <r>
      <rPr>
        <sz val="10"/>
        <color indexed="8"/>
        <rFont val="PT Astra Serif"/>
        <family val="1"/>
      </rPr>
      <t xml:space="preserve">Доступность дошкольного образования для детей в возрасте от 1,5 до 3 лет , %
</t>
    </r>
  </si>
  <si>
    <t>Министерство, Директор департамента административного обеспечения Н.А.Козлова</t>
  </si>
  <si>
    <r>
      <rPr>
        <b/>
        <sz val="10"/>
        <rFont val="PT Astra Serif"/>
        <family val="1"/>
      </rPr>
      <t>Целевой индикатор 1.</t>
    </r>
    <r>
      <rPr>
        <sz val="10"/>
        <rFont val="PT Astra Serif"/>
        <family val="1"/>
      </rPr>
      <t xml:space="preserve"> 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обучения, %</t>
    </r>
  </si>
  <si>
    <r>
      <rPr>
        <b/>
        <sz val="10"/>
        <rFont val="PT Astra Serif"/>
        <family val="1"/>
      </rPr>
      <t>Целевой индикатор 2.</t>
    </r>
    <r>
      <rPr>
        <sz val="10"/>
        <rFont val="PT Astra Serif"/>
        <family val="1"/>
      </rPr>
      <t xml:space="preserve"> Доля профессиональных образовательных организаций, в которых созданы условия для получения среднего профессионального образования и профессионального обучения инвалидами и лицами с ОВЗ, в том числе с использованием дистанционных образовательных технологий, в общем количестве таких организаций, %</t>
    </r>
  </si>
  <si>
    <r>
      <rPr>
        <b/>
        <sz val="10"/>
        <rFont val="PT Astra Serif"/>
        <family val="1"/>
      </rPr>
      <t>Целевой индикатор 3.</t>
    </r>
    <r>
      <rPr>
        <sz val="10"/>
        <rFont val="PT Astra Serif"/>
        <family val="1"/>
      </rPr>
      <t xml:space="preserve"> Доля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профессиональных образовательных организаций, %</t>
    </r>
  </si>
  <si>
    <r>
      <rPr>
        <b/>
        <sz val="10"/>
        <rFont val="PT Astra Serif"/>
        <family val="1"/>
      </rPr>
      <t xml:space="preserve">Целевой индикатор 4. </t>
    </r>
    <r>
      <rPr>
        <sz val="10"/>
        <rFont val="PT Astra Serif"/>
        <family val="1"/>
      </rPr>
  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неуспеваемости, %</t>
    </r>
  </si>
  <si>
    <r>
      <rPr>
        <b/>
        <sz val="10"/>
        <rFont val="PT Astra Serif"/>
        <family val="1"/>
      </rPr>
      <t xml:space="preserve">Целевой индикатор 9. </t>
    </r>
    <r>
      <rPr>
        <sz val="10"/>
        <rFont val="PT Astra Serif"/>
        <family val="1"/>
      </rPr>
      <t>Доля инвалидов, принятых на обучение по образовательным программам среднего профессионального образования (по отношению к предыдущему году), %</t>
    </r>
  </si>
  <si>
    <r>
      <t xml:space="preserve">Целевой индикатор 5. </t>
    </r>
    <r>
      <rPr>
        <sz val="10"/>
        <rFont val="PT Astra Serif"/>
        <family val="1"/>
      </rPr>
      <t>Число мастерских, оснащенных современной материально-технической базой по одной из компетенций (накопительным итогом), ед.</t>
    </r>
    <r>
      <rPr>
        <b/>
        <sz val="10"/>
        <rFont val="PT Astra Serif"/>
        <family val="1"/>
      </rPr>
      <t xml:space="preserve">
</t>
    </r>
  </si>
  <si>
    <r>
      <t xml:space="preserve">Целевой индикатор 6. </t>
    </r>
    <r>
      <rPr>
        <sz val="10"/>
        <rFont val="PT Astra Serif"/>
        <family val="1"/>
      </rPr>
      <t>Число центров опережающей профессиональной подготовки в Ульяновской области (накопительным итогом), ед.</t>
    </r>
    <r>
      <rPr>
        <b/>
        <sz val="10"/>
        <rFont val="PT Astra Serif"/>
        <family val="1"/>
      </rPr>
      <t xml:space="preserve">
</t>
    </r>
  </si>
  <si>
    <t>-</t>
  </si>
  <si>
    <r>
      <t xml:space="preserve">Целевой индикатор 7. </t>
    </r>
    <r>
      <rPr>
        <sz val="10"/>
        <rFont val="PT Astra Serif"/>
        <family val="1"/>
      </rPr>
      <t>Доля организаций Ульяновской области,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%</t>
    </r>
  </si>
  <si>
    <r>
      <t xml:space="preserve">Целевой индикатор 8. </t>
    </r>
    <r>
      <rPr>
        <sz val="10"/>
        <rFont val="PT Astra Serif"/>
        <family val="1"/>
      </rPr>
      <t>Доля обучающихся в Ульяновской области,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%</t>
    </r>
  </si>
  <si>
    <t>Министерство, Директор департамента профессионального образования Хайрутдинов Т.А., Главный консультант отдела экономики Н.А.Поворова</t>
  </si>
  <si>
    <r>
      <t>Целевой индикатор 2:</t>
    </r>
    <r>
      <rPr>
        <sz val="10"/>
        <color indexed="8"/>
        <rFont val="PT Astra Serif"/>
        <family val="1"/>
      </rPr>
      <t xml:space="preserve"> Доля молодых людей в возрасте от 14 до 30 лет, участвующих в деятельности молодёжных общественных объединений, в общей численности молодых людей в возрасте от 14 до 30 лет, %</t>
    </r>
  </si>
  <si>
    <r>
      <t xml:space="preserve">Целевой индикатор 8. </t>
    </r>
    <r>
      <rPr>
        <sz val="10"/>
        <rFont val="PT Astra Serif"/>
        <family val="1"/>
      </rPr>
      <t>Численность обучающихся, вовлечённых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(накопительным итогом), тыс. человек</t>
    </r>
  </si>
  <si>
    <r>
      <t xml:space="preserve">Целевой индикатор 9. </t>
    </r>
    <r>
      <rPr>
        <sz val="10"/>
        <rFont val="PT Astra Serif"/>
        <family val="1"/>
      </rPr>
      <t>Доля граждан, вовлечённых в добровольческую деятельность, %</t>
    </r>
  </si>
  <si>
    <r>
      <t xml:space="preserve">Целевой индикатор 10. </t>
    </r>
    <r>
      <rPr>
        <sz val="10"/>
        <rFont val="PT Astra Serif"/>
        <family val="1"/>
      </rPr>
      <t xml:space="preserve">Доля молодёжи, задействованной в мероприятиях по вовлечению в творческую деятельность, от общего числа молодёжи в Ульяновской области, %
</t>
    </r>
    <r>
      <rPr>
        <b/>
        <sz val="10"/>
        <rFont val="PT Astra Serif"/>
        <family val="1"/>
      </rPr>
      <t xml:space="preserve"> </t>
    </r>
  </si>
  <si>
    <t>Проведение социально значимых мероприятий: областного конкурса «Учитель года», «Ученик года», «Воспитать человека» и др. мероприятий</t>
  </si>
  <si>
    <t>Развитие системы молодёжных и детских общественных объединений на территории МО УО, реализация программных мероприятий РСМ: Студенческая весна, Студенческая осень, 100 лет ВЛКСМ, Выездные мероприятия в муниципальных образованиях, Российско-Китайский форум, Японская весна, поддержка поисковых отрядов Ульяновской области, Студент года, Мы граждане России</t>
  </si>
  <si>
    <t>Cоздания в Ульяновской области условий для развития молодёжных добровольческих организаций, а также вовлечения молодёжи в занятие волонтёрской деятельностью. Проведение мероприятий: «В доме всегда улыбка ребенка», «Азбука сохранения репродуктивного здоровья молодежи»,  «Поздравь ветерана», «Уроки доброты» и др.</t>
  </si>
  <si>
    <r>
      <t xml:space="preserve">Целевой индикатор 7: </t>
    </r>
    <r>
      <rPr>
        <sz val="10"/>
        <color indexed="8"/>
        <rFont val="PT Astra Serif"/>
        <family val="1"/>
      </rPr>
      <t>Число детей, проявивших выдающиеся способности, вошедших в Государственный информационный ресурс о детях, проявивших выдающиеся способности на федеральном и региональном уровнях, чел.</t>
    </r>
  </si>
  <si>
    <t>Министерство, Референт отдела экономики Поворова Н.А 41-79-18</t>
  </si>
  <si>
    <t>Предоставление бюджетных ассигнований областного бюджета</t>
  </si>
  <si>
    <r>
      <t>Целевой индикатор 1.</t>
    </r>
    <r>
      <rPr>
        <sz val="10"/>
        <color indexed="8"/>
        <rFont val="PT Astra Serif"/>
        <family val="1"/>
      </rPr>
      <t xml:space="preserve"> 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области, %</t>
    </r>
  </si>
  <si>
    <r>
      <t>Целевой индикатор 3.</t>
    </r>
    <r>
      <rPr>
        <sz val="10"/>
        <color indexed="8"/>
        <rFont val="PT Astra Serif"/>
        <family val="1"/>
      </rPr>
      <t xml:space="preserve"> 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области, %</t>
    </r>
  </si>
  <si>
    <r>
      <t>Целевой индикатор 5.</t>
    </r>
    <r>
      <rPr>
        <sz val="10"/>
        <color indexed="8"/>
        <rFont val="PT Astra Serif"/>
        <family val="1"/>
      </rPr>
      <t xml:space="preserve"> Число участников открытых онлайн-уроков, реализуемых с учётом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тыс. чел.</t>
    </r>
  </si>
  <si>
    <t>Министерство,    Директор департамента административного обеспечения И.В.Балашова</t>
  </si>
  <si>
    <t>Министерство, Руководитель РМЦ ДО Ульяновской области ОГБУ ДО "Дворец творчества детей и молодёжи"
И.В. Антипова</t>
  </si>
  <si>
    <r>
      <t>Целевой индикатор 4:</t>
    </r>
    <r>
      <rPr>
        <sz val="10"/>
        <color indexed="8"/>
        <rFont val="PT Astra Serif"/>
        <family val="1"/>
      </rPr>
      <t xml:space="preserve"> Число детей в Ульяновской области, охваченных деятельностью детских техно-парков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естественно-научной и технической направленностей, соответствующих приоритетным направлениям технологического развития Российской Федерации (нарастающим итогом), тыс. чел.</t>
    </r>
  </si>
  <si>
    <t>Предоставление субсидии АНО ДО «Агентство технологического развития Ульяновской области» на осуществление образовательной деятельности по программам дополнительного образования</t>
  </si>
  <si>
    <r>
      <t xml:space="preserve">Целевой индикатор 1. </t>
    </r>
    <r>
      <rPr>
        <sz val="10"/>
        <color indexed="8"/>
        <rFont val="PT Astra Serif"/>
        <family val="1"/>
      </rPr>
  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организаций, %</t>
    </r>
  </si>
  <si>
    <t>Министерство,   Директор ОГКУ "Управление обеспечения деятельности в сфере образования"   С.А.Закирова
41-79-39</t>
  </si>
  <si>
    <r>
      <t xml:space="preserve">Целевой индикатор 2. </t>
    </r>
    <r>
      <rPr>
        <sz val="10"/>
        <color indexed="8"/>
        <rFont val="PT Astra Serif"/>
        <family val="1"/>
      </rPr>
      <t>Доля работников государственный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мунициапальных учреждение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работников, имеющих право на оздоровление, %</t>
    </r>
  </si>
  <si>
    <r>
      <t xml:space="preserve">Целевой индикатор 1. </t>
    </r>
    <r>
      <rPr>
        <sz val="10"/>
        <color indexed="8"/>
        <rFont val="PT Astra Serif"/>
        <family val="1"/>
      </rPr>
      <t>Число уровней образования, на которых осуществляется независимая оценка качества образования, ед.</t>
    </r>
  </si>
  <si>
    <t>Министерство,
Директор  ОГАУ "Институт развития образования"
Андреев С.А.
21-40-57</t>
  </si>
  <si>
    <r>
      <t>Целевой индикатор 2.</t>
    </r>
    <r>
      <rPr>
        <sz val="10"/>
        <color indexed="8"/>
        <rFont val="PT Astra Serif"/>
        <family val="1"/>
      </rPr>
      <t xml:space="preserve"> Численность педагогических работников, аттестованных на квалификационные категории, ед.</t>
    </r>
  </si>
  <si>
    <r>
      <t>Целевой индикатор 4.</t>
    </r>
    <r>
      <rPr>
        <sz val="10"/>
        <color indexed="8"/>
        <rFont val="PT Astra Serif"/>
        <family val="1"/>
      </rPr>
      <t xml:space="preserve"> Доля пунктов проведения экзаменов, оснащённых сканерами для выполнения сканирования экзаменационных работ участников единого государственного экзамена, в общем количестве пунктов проведения экзаменов в день проведения экзаменов, %</t>
    </r>
  </si>
  <si>
    <r>
      <t>Целевой индикатор 5.</t>
    </r>
    <r>
      <rPr>
        <sz val="10"/>
        <color indexed="8"/>
        <rFont val="PT Astra Serif"/>
        <family val="1"/>
      </rPr>
      <t xml:space="preserve"> Доля пунктов проведения экзаменов, оснащённых принтерами для использования технологии «Печать контрольных измерительных материалов в пункте проведения экзамена», в общем количестве пунктов проведения экзаменов в день проведения экзаменов, %</t>
    </r>
  </si>
  <si>
    <r>
      <t>Целевой индикатор 6.</t>
    </r>
    <r>
      <rPr>
        <sz val="10"/>
        <color indexed="8"/>
        <rFont val="PT Astra Serif"/>
        <family val="1"/>
      </rPr>
      <t xml:space="preserve"> Количество разработанных программ подготовки и (или) повышения квалификации педагогических работников в области оценки качества обра-зования (в том числе в области педагогических измерений, анализа и использования результатов оценочных процедур), ед.</t>
    </r>
  </si>
  <si>
    <r>
      <t>Целевой индикатор 7.</t>
    </r>
    <r>
      <rPr>
        <sz val="10"/>
        <color indexed="8"/>
        <rFont val="PT Astra Serif"/>
        <family val="1"/>
      </rPr>
      <t xml:space="preserve"> Доля заявлений о приёме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заявлений, %</t>
    </r>
  </si>
  <si>
    <r>
      <t xml:space="preserve">Целевой индикатор 13. </t>
    </r>
    <r>
      <rPr>
        <sz val="10"/>
        <color indexed="8"/>
        <rFont val="PT Astra Serif"/>
        <family val="1"/>
      </rPr>
      <t>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 кВт/ кв. м</t>
    </r>
  </si>
  <si>
    <r>
      <t>Целевой индикатор 14.</t>
    </r>
    <r>
      <rPr>
        <sz val="10"/>
        <color indexed="8"/>
        <rFont val="PT Astra Serif"/>
        <family val="1"/>
      </rPr>
      <t xml:space="preserve"> Удельный расход тепловой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гкал/кв. м</t>
    </r>
  </si>
  <si>
    <t>Министерство, Главный бухгалтер Н.А.Архипова 44-34-36</t>
  </si>
  <si>
    <t>Министерство, Директор департамента административного обеспечения И.В.Балашова</t>
  </si>
  <si>
    <t>Министерство, Директор департамента по нодзору и контролю в сфере образования И.В.Киселева 63-04-04</t>
  </si>
  <si>
    <t>Финансирование деятельности  аппарата управления</t>
  </si>
  <si>
    <t xml:space="preserve">Обеспечение функционирования аппарата Минситерства молодёжного развития Ульяновской области </t>
  </si>
  <si>
    <t>Предоставление бюджетных ассигнований подведомственным учреждениям</t>
  </si>
  <si>
    <t>Обеспечение деятельности Департамента по нодзору и контролю в сфере образования</t>
  </si>
  <si>
    <t>Финансирование  мероприятий  по оценке качества образования</t>
  </si>
  <si>
    <t>Предоставление бюджетных ассигнований государственным организациям</t>
  </si>
  <si>
    <r>
      <t>Целевой индикатор 3.</t>
    </r>
    <r>
      <rPr>
        <sz val="10"/>
        <color indexed="8"/>
        <rFont val="PT Astra Serif"/>
        <family val="1"/>
      </rPr>
      <t xml:space="preserve"> Количество пунктов приёма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науки, ед.</t>
    </r>
  </si>
  <si>
    <t>Министерство,          Директор департамента по нодзору и контролю в сфере образования И.В.Киселева 63-04-04</t>
  </si>
  <si>
    <r>
      <rPr>
        <b/>
        <sz val="10"/>
        <color indexed="8"/>
        <rFont val="PT Astra Serif"/>
        <family val="1"/>
      </rPr>
      <t>Целевой индикатор 8.</t>
    </r>
    <r>
      <rPr>
        <sz val="10"/>
        <color indexed="8"/>
        <rFont val="PT Astra Serif"/>
        <family val="1"/>
      </rPr>
      <t xml:space="preserve"> 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внедрённых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%</t>
    </r>
  </si>
  <si>
    <t>Предоставление лимитов бюджетных обязательств  ОГАУ "Институт развития образования"</t>
  </si>
  <si>
    <t>Организация и осуществление научного сопровождения инновационной деятельности региональных инновационных площадок</t>
  </si>
  <si>
    <r>
      <t xml:space="preserve">Целевой индикатор 9.  </t>
    </r>
    <r>
      <rPr>
        <sz val="10"/>
        <color indexed="8"/>
        <rFont val="PT Astra Serif"/>
        <family val="1"/>
      </rPr>
  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%</t>
    </r>
  </si>
  <si>
    <r>
      <t xml:space="preserve">Целевой индикатор 10. </t>
    </r>
    <r>
      <rPr>
        <sz val="10"/>
        <color indexed="8"/>
        <rFont val="PT Astra Serif"/>
        <family val="1"/>
      </rPr>
  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%</t>
    </r>
  </si>
  <si>
    <r>
      <t xml:space="preserve">Целевой индикатор 11. </t>
    </r>
    <r>
      <rPr>
        <sz val="10"/>
        <color indexed="8"/>
        <rFont val="PT Astra Serif"/>
        <family val="1"/>
      </rPr>
  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программам, %</t>
    </r>
  </si>
  <si>
    <r>
      <t xml:space="preserve">Целевой индикатор 12. </t>
    </r>
    <r>
      <rPr>
        <sz val="10"/>
        <color indexed="8"/>
        <rFont val="PT Astra Serif"/>
        <family val="1"/>
      </rPr>
  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образования, %</t>
    </r>
  </si>
  <si>
    <t>Создание в ДОУ, общеобразовательных организациях , организациях дополнительного образования детей ( в том числе в организациях, осуществляющих образовательную деятельность по адаптированным основным общеобразовательным программам), условий для получения детьми-инвалидами  качественного образования</t>
  </si>
  <si>
    <t xml:space="preserve">79102R0270
</t>
  </si>
  <si>
    <t>79103R2560</t>
  </si>
  <si>
    <t>Министерство (областной бюлжет)</t>
  </si>
  <si>
    <t>Министерство, 
Директор департамента общего образования, дополнительного образования и воспитания
 Н.А.Козлова,      Директор департамента административного обеспечения И.В.Балашова (федеральный бюджет)</t>
  </si>
  <si>
    <t>791E151870</t>
  </si>
  <si>
    <t>791P2Д1590</t>
  </si>
  <si>
    <t>791P252320</t>
  </si>
  <si>
    <t>791P252530</t>
  </si>
  <si>
    <t>79201R0270</t>
  </si>
  <si>
    <t>792E600000</t>
  </si>
  <si>
    <t>792E661624</t>
  </si>
  <si>
    <t>7940371230          7940380050</t>
  </si>
  <si>
    <t>794E251750</t>
  </si>
  <si>
    <t>794E251730</t>
  </si>
  <si>
    <t>794E252470</t>
  </si>
  <si>
    <t>794E254910</t>
  </si>
  <si>
    <t>797E400000</t>
  </si>
  <si>
    <t>797E452100</t>
  </si>
  <si>
    <t>797E452190</t>
  </si>
  <si>
    <t>Министерство, Директор департамента административного обеспечения И.В.Балашова, Директор департамента административного обеспечения Н.А. Козлова (областной бюджет)</t>
  </si>
  <si>
    <t xml:space="preserve">Министерство  
(федеральный бюджет)
</t>
  </si>
  <si>
    <t>N п/п</t>
  </si>
  <si>
    <t>Наименование проекта, реализуемые в составе государственной программе</t>
  </si>
  <si>
    <t>Проблемы, возникшие в ходе реализации мероприятия</t>
  </si>
  <si>
    <t>Информация о реализации регионального проекта, содержащая сведения о достижении соответствующих контрольных точек (целевого индикатора) регионального проекта</t>
  </si>
  <si>
    <t xml:space="preserve">плановое значение </t>
  </si>
  <si>
    <t>фактическое значение</t>
  </si>
  <si>
    <t xml:space="preserve"> «Современная школа»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</si>
  <si>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</si>
  <si>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</si>
  <si>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Число новых мест в общеобразовательных организациях, введенных за счет софинансирования из средств федерального бюджета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</si>
  <si>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"Технология" и другим предметным областям</t>
  </si>
  <si>
    <t>Обновление материально-технической базы организаций, осуществляющих образовательную деятельность исключительно по адаптированным основным общеобразовательным программа</t>
  </si>
  <si>
    <t>Успех каждого ребенка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</si>
  <si>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</si>
  <si>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детских технопарков "Кванториум"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</si>
  <si>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</si>
  <si>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Цифровая образовательная среда</t>
  </si>
  <si>
    <t>Молодые профессионалы</t>
  </si>
  <si>
    <t>Число мастерских, оснащенных современной материально-технической базой по одной из компетенций (накопительным итогом);</t>
  </si>
  <si>
    <t>Содействие занятости женщин - создание условий дошкольного образования для детей в возрасте до трех лет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</si>
  <si>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</si>
  <si>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</si>
  <si>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 дополнительных мест (групп) для детей в возрасте от 1,5 лет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</si>
  <si>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Количество дополнительных мест в дошкольных организациях для детей в возрасте от 2 месяцев до 3 лет</t>
  </si>
  <si>
    <t>Создание в субъектах Российской Федерации дополнительных мест для детей в возрасте от 2 мес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</si>
  <si>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Итого</t>
  </si>
  <si>
    <t>Финансовое обеспечение реализации мероприятий, тыс. руб.</t>
  </si>
  <si>
    <t xml:space="preserve">Значение целевого индикатора </t>
  </si>
  <si>
    <t xml:space="preserve">6. Сведения о реализации приоритетных национальных (региональных) проектах. </t>
  </si>
  <si>
    <t>Содействие созданию в субъектах Российской Федерации (исходя из прогнозируемой потребности) новых мест в общеобразовательных организациях</t>
  </si>
  <si>
    <t>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области, %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</si>
  <si>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тыс. чел.</t>
  </si>
  <si>
    <t>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области, %</t>
  </si>
  <si>
    <t>Основное мероприятие "Реализация регионального проекта "Молодые профессионалы (Повышение конкурентоспособности профессионального образования)", направленного на достижение целей, показателей и результатов федерального проекта "Молодые профессионалы (Повышение конкурентоспособности профессионального образования)"</t>
  </si>
  <si>
    <t>_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</si>
  <si>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общеобразовательных организаций</t>
  </si>
  <si>
    <t xml:space="preserve">Предоставление грантов в форме субсидий из областного бюджета Ульяновской области образовательным организациям высшего образования, находящимся на территории Ульяновской области, в целях финансового обеспечения их затрат, связанных с  обеспечением функционирования ключевого центра дополнительного образования детей, реализующего дополнительные общеобразовательные программы 
</t>
  </si>
  <si>
    <t xml:space="preserve">Предоставления Автономной некоммерческой организации дополнительного образования «Агентство технологического развития Ульяновской области» субсидий    в целях финансового обеспечения затрат, связанных с осуществлением деятельности центра цифрового образования детей на территории Ульяновской области </t>
  </si>
  <si>
    <t xml:space="preserve">Предоставление субсидий  автономной некоммерческой организации дополнительного образования «Детский технопарк «Кванториум» </t>
  </si>
  <si>
    <t>Распоряжение Министерства образования и науки Ульяновской области от 26.05.2020 № 798-р «О внесении изменения в распоряжение Министерства образования и науки Ульяновской области от 30.01.2020 № 139-р»</t>
  </si>
  <si>
    <t>7910153030</t>
  </si>
  <si>
    <t>Распоряжение Министерства образования и науки Ульяновской области от 13.07.2020 № 989-р «О внесении изменения в распоряжение Министерства образования и науки Ульяновской области от 30.01.2020 № 139-р»</t>
  </si>
  <si>
    <t>Аттестация осуществляется на заявительной основе</t>
  </si>
  <si>
    <t>Фактическое значение, 
3 кавртал</t>
  </si>
  <si>
    <t>26.</t>
  </si>
  <si>
    <t>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организациях, обеспеченных учредителями указанных организаций бесплатным горячим питанием, в общей численности обучающихся по образовательным программам начального общего образования в таких организациях</t>
  </si>
  <si>
    <t>3.9.</t>
  </si>
  <si>
    <t xml:space="preserve"> Предоставление образовательным организациям высшего образования, находящимся на территории Ульяновской области, грантов в форме субсидий из областного бюджета Ульяновской области в целях финансового обеспечения их затрат, связанных с реализацией пилотного проекта «Коллаборативное пространство реализации дополнительных общеразвивающих программ и организации непрерывного образования педагогических работников»
</t>
  </si>
  <si>
    <t>3.10.</t>
  </si>
  <si>
    <t>5.4.</t>
  </si>
  <si>
    <t>Предоставление единовременной денежной выплаты педагогическим работникам, подготовившим учащихся общеобразовательных организаций, расположенных на территории Ульяновской области, к прохождению государственной итоговой аттестации  по образовательным программам среднего общего образования, проводимой в форме единого государственного экзамена, если по результатам её прохождения такие учащиеся получили не менее 100 баллов по одному или нескольким учебным предметам в 2020 году</t>
  </si>
  <si>
    <r>
      <rPr>
        <b/>
        <sz val="10"/>
        <color indexed="8"/>
        <rFont val="PT Astra Serif"/>
        <family val="1"/>
      </rPr>
      <t>Целевой индикатор 26.</t>
    </r>
    <r>
      <rPr>
        <sz val="10"/>
        <color indexed="8"/>
        <rFont val="PT Astra Serif"/>
        <family val="1"/>
      </rPr>
      <t xml:space="preserve"> 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организациях, обеспеченных учредителями указанных организаций бесплатным горячим питанием, в общей численности обучающихся по образовательным программам начального общего образования в таких организациях, %</t>
    </r>
  </si>
  <si>
    <t>3.9. 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образо-вательных организациях</t>
  </si>
  <si>
    <t xml:space="preserve">3.10. Предоставление образовательным организациям высшего образования, находящимся на территории Ульяновской области, грантов в форме субсидий из областного бюджета Ульяновской области в целях финансового обеспечения их затрат, связанных с реализацией пилотного проекта «Коллаборативное пространство реализации дополнительных общеразвивающих программ и организации непрерывного образования педагогических работников»
</t>
  </si>
  <si>
    <t>1. Отбор заявок ООВО на получение гранта;
2. Заключение соглашений о предоставлении субсидий с ООВО;
3. Предоставление субсидий ООВО по заявкам;
4. Контроль за использованием ООВО субсидий;
5. Мониторинг реализации мероприятий.</t>
  </si>
  <si>
    <t>5.4. Предоставление единовременной денежной выплаты педагогическим работникам, подготовившим учащихся общеобразовательных организаций, расположенных на территории Ульяновской области, к прохождению государственной итоговой аттестации  по образовательным программам среднего общего образования, проводимой в форме единого государственного экзамена, если по результатам её прохождения такие учащиеся получили не менее 100 баллов по одному или нескольким учебным предметам в 2020 году</t>
  </si>
  <si>
    <t xml:space="preserve">В 2020 году 46 обучающихся получили результат 100 баллов на ЕГЭ. Единовременная выплата осуществляется на заявительной основе за счёт бюджетных ассигнований областного бюджета Ульяновской области в размере 100000 рублей. </t>
  </si>
  <si>
    <t>Создание мобильного технопарка "Кванториум"</t>
  </si>
  <si>
    <t>Распоряжение Министерства образования и науки Ульяновской области от 24.08.2020 № 1209-р «О внесении изменения в распоряжение Министерства образования и науки Ульяновской области от 30.01.2020 № 139-р»</t>
  </si>
  <si>
    <t>Постановление Правительства Ульяновской области от 10.09.2020 N 19/511-П «О внесении изменений в государственную программу Ульяновской области «Развитие и модернизация образования в Ульяновской области» и признании утратившими силу отдельных положений нормативного правового акта Правительства Ульяновской области»</t>
  </si>
  <si>
    <t>Постановление Правительства Ульяновской области от 01.09.2020 N 18/489-П «О внесении изменений в государственную программу Ульяновской области «Развитие и модернизация образования в Ульяновской области»</t>
  </si>
  <si>
    <t>Постановление Правительства Ульяновской области от 24.09.2020 N 20/544-П «О внесении изменений в государственную программу Ульяновской области «Развитие и модернизация образования в Ульяновской области»</t>
  </si>
  <si>
    <t>Постановление Правительства Ульяновской области от 24.07.2020 N 16/403-П «О внесении изменений в государственную программу Ульяновской области «Развитие и модернизация образования в Ульяновской области»</t>
  </si>
  <si>
    <t>Постановление Правительства Ульяновской области от 18.06.2020 N 13/318-П «О внесении изменений в государственную программу Ульяновской области «Развитие и модернизация образования в Ульяновской области»</t>
  </si>
  <si>
    <t>Постановление Правительства Ульяновской области от 27.04.2020 N 9/212-П «О внесении изменений в государственную программу Ульяновской области «Развитие и модернизация образования в Ульяновской области»</t>
  </si>
  <si>
    <t>Постановление Правительства Ульяновской области от 12.12.2019 N 29/680-П «О внесении изменений в государственную программу Ульяновской области «Развитие и модернизация образования в Ульяновской области»</t>
  </si>
  <si>
    <t>Распоряжение Министерства просвещения и воспитания Ульяновской области от 05.10.2020 № 1452-р «О внесении изменения в распоряжение Министерства образования и науки Ульяновской области от 30.01.2020 № 139-р»</t>
  </si>
  <si>
    <t>1.8.</t>
  </si>
  <si>
    <t>Предоставление педагогическим работникам, участвующим в проведении государственной итоговой аттестации по образовательным программам среднего общего образования, проводимой в форме единого государственного экзамена, в условиях распространения новой коронавирусной инфекции (COVID-19), единовременной выплаты</t>
  </si>
  <si>
    <t>молодёжка</t>
  </si>
  <si>
    <t>Министерство просвещения и воспитания Ульяновской области (далее - Министерство)</t>
  </si>
  <si>
    <t>Позднее начало зачисления детей в ДОО в связи с распространением коронавирусной инфекции, а также отсутствие потребности в устройстве детей в возрасте до 3 лет в ДОО</t>
  </si>
  <si>
    <t>Министерство, Министерство строительства и архитектуры Ульяновской области (далее - Министерство строительства)</t>
  </si>
  <si>
    <t>В связи с текущей эпидемиологической обстановкой приостановлена деятельность пансионатов, санаторно-курортных организаций (поручение Правительства РФ от 27 марта 2020 года)</t>
  </si>
  <si>
    <t>В связи с текущей эпидемиологической обстановкой приостановлена деятельность организаций отдыха и оздоровления (Указ Губернатора Ульяновской области № 19 от 12.03.2020)</t>
  </si>
  <si>
    <t>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</si>
  <si>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01.01.2021 года
</t>
  </si>
  <si>
    <t>Постановление Правительства Ульяновской области от 12.11.2020 N 23/638-П «О внесении изменений в государственную программу Ульяновской области «Развитие и модернизация образования в Ульяновской области» и признании утратившими силу отдельных положений нормативных правовых актов Правительства Ульяновской области»</t>
  </si>
  <si>
    <t xml:space="preserve">Постановление Правительства Ульяновской области от 19.11.2020 N 24/672-П «О внесении изменений в государственную программу Ульяновской области «Развитие и модернизация образования в Ульяновской области» </t>
  </si>
  <si>
    <t>Постановление Правительства Ульяновской области от 10.12.2020 N 25/720-П «О внесении изменений в отдельные нормативные правовые акты Правительства Ульяновской области»</t>
  </si>
  <si>
    <t>Распоряжение Министерства просвещения и воспитания Ульяновской области от 25.12.2020 № 1938-р «О внесении изменения в распоряжение Министерства образования и науки Ульяновской области от 30.01.2020 № 139-р»</t>
  </si>
  <si>
    <t>Распоряжение Министерства просвещения и воспитания Ульяновской области от 17.12.2020 № 1870-р «О внесении изменения в распоряжение Министерства образования и науки Ульяновской области от 30.01.2020 № 139-р»</t>
  </si>
  <si>
    <t>В течение года отчисление студентов не производилось</t>
  </si>
  <si>
    <t xml:space="preserve">3. Сведения об использовании бюджетных ассигнований государственной программы. </t>
  </si>
  <si>
    <t>4. Сведения о достижении целевых индикаторов</t>
  </si>
  <si>
    <t>5. Сведения о достижении показателей ожидаемого результата от реализации мероприятий государственной программы</t>
  </si>
  <si>
    <t>6. Итоговый отчёт об исполнении плана-графика реализации государственной программы</t>
  </si>
  <si>
    <t>7. Сведения о внесённых изменениях в государственную программу Ульяновской области «Развитие и модернизация образования в Ульяновской области» на 2020 год</t>
  </si>
  <si>
    <t>Фактическое значение, 
4 кавртал</t>
  </si>
  <si>
    <t>Наименование ожидаемого результата</t>
  </si>
  <si>
    <t>Обоснование отклонений значений ожидаемого результата</t>
  </si>
  <si>
    <t xml:space="preserve">Обеспечение соответствия условий реализации образовательных программ начального общего, основного общего и среднего общего образования требованиям федеральных государственных образовательных стандартов (далее - ФГОС)
</t>
  </si>
  <si>
    <t xml:space="preserve">Обеспечение доступности дошкольного образования для детей от 1 года до 7 лет
</t>
  </si>
  <si>
    <t xml:space="preserve">Предоставление детям с ОВЗ и детям-инвалидам возможности освоения образовательных программ начального общего, основного общего, среднего общего образования
</t>
  </si>
  <si>
    <t xml:space="preserve">Обеспечение трудоустройства по полученной профессии, специальности среднего профессионального образования выпускников профессиональных образовательных организаций, обучающихся по очной форме обучения, в течение одного года после окончания обучения
</t>
  </si>
  <si>
    <t xml:space="preserve">Увеличение доли инвалидов, принятых на обучение по программам среднего профессионального образования
</t>
  </si>
  <si>
    <t xml:space="preserve">Увеличение охвата детей в возрасте от 5 до 17 лет (включительно) дополнительным образованием, а также осуществление поддержки талантливой молодежи
</t>
  </si>
  <si>
    <t xml:space="preserve">Вовлечение молодых людей в деятельность молодежных общественных объединений
</t>
  </si>
  <si>
    <t xml:space="preserve">Организация и обеспечение отдыха и оздоровления детей, обучающихся в общеобразовательных организациях, находящихся на территории Ульяновской области
</t>
  </si>
  <si>
    <t xml:space="preserve">Создание современной и безопасной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
</t>
  </si>
  <si>
    <t xml:space="preserve">Исполнение государственного задания образовательными организациями, находящимися в ведении Министерства просвещения и воспитания Ульяновской области
</t>
  </si>
  <si>
    <t>Число детей, проявивших выдающиеся способности, вошедших в Государственный информационный ресурс о лицах, проявивших выдающиеся способности на федеральном и региональном уровнях</t>
  </si>
  <si>
    <t>изменилась методика расчёта показателя регионального проекта «Цифровая образовательная среда» национального проекта «Образование»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</si>
</sst>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&quot;р.&quot;"/>
    <numFmt numFmtId="179" formatCode="#,##0.0000"/>
    <numFmt numFmtId="180" formatCode="0.00000"/>
    <numFmt numFmtId="181" formatCode="#,##0.00000"/>
    <numFmt numFmtId="182" formatCode="0.0000"/>
    <numFmt numFmtId="183" formatCode="#,##0.000"/>
    <numFmt numFmtId="184" formatCode="#,##0.000000"/>
    <numFmt numFmtId="185" formatCode="0.000000"/>
    <numFmt numFmtId="186" formatCode="0.0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_р_._-;\-* #,##0.00000_р_._-;_-* &quot;-&quot;?????_р_._-;_-@_-"/>
    <numFmt numFmtId="192" formatCode="_-* #,##0.000000_р_._-;\-* #,##0.000000_р_._-;_-* &quot;-&quot;??????_р_._-;_-@_-"/>
    <numFmt numFmtId="193" formatCode="#,##0.0"/>
    <numFmt numFmtId="194" formatCode="#,##0.0000000_ ;\-#,##0.0000000\ "/>
    <numFmt numFmtId="195" formatCode="#,##0.00000_ ;\-#,##0.00000\ "/>
    <numFmt numFmtId="196" formatCode="_-* #,##0.0000_р_._-;\-* #,##0.0000_р_._-;_-* &quot;-&quot;????_р_._-;_-@_-"/>
    <numFmt numFmtId="197" formatCode="#,##0.000000&quot;р.&quot;"/>
    <numFmt numFmtId="198" formatCode="#,##0.0000_ ;\-#,##0.0000\ "/>
    <numFmt numFmtId="199" formatCode="#,##0.00000\ _₽"/>
    <numFmt numFmtId="200" formatCode="_-* #,##0.000000\ _₽_-;\-* #,##0.000000\ _₽_-;_-* &quot;-&quot;??????\ _₽_-;_-@_-"/>
  </numFmts>
  <fonts count="6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3"/>
      <color indexed="30"/>
      <name val="Times New Roman"/>
      <family val="1"/>
    </font>
    <font>
      <sz val="10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0"/>
      <color indexed="8"/>
      <name val="PT Astra Serif"/>
      <family val="1"/>
    </font>
    <font>
      <b/>
      <sz val="12"/>
      <name val="PT Astra Serif"/>
      <family val="1"/>
    </font>
    <font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i/>
      <sz val="10"/>
      <name val="PT Astra Serif"/>
      <family val="1"/>
    </font>
    <font>
      <b/>
      <i/>
      <sz val="10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sz val="13"/>
      <color indexed="30"/>
      <name val="PT Astra Serif"/>
      <family val="1"/>
    </font>
    <font>
      <b/>
      <sz val="16"/>
      <name val="PT Astra Serif"/>
      <family val="1"/>
    </font>
    <font>
      <sz val="16"/>
      <name val="Arial Cyr"/>
      <family val="0"/>
    </font>
    <font>
      <b/>
      <sz val="12"/>
      <color indexed="12"/>
      <name val="PT Astra Serif"/>
      <family val="1"/>
    </font>
    <font>
      <u val="single"/>
      <sz val="10"/>
      <color indexed="12"/>
      <name val="PT Astra Serif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PT Astra Serif"/>
      <family val="1"/>
    </font>
    <font>
      <sz val="10"/>
      <color indexed="10"/>
      <name val="PT Astra Serif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6282F"/>
      <name val="PT Astra Serif"/>
      <family val="1"/>
    </font>
    <font>
      <sz val="10"/>
      <color rgb="FFFF0000"/>
      <name val="PT Astra Serif"/>
      <family val="1"/>
    </font>
    <font>
      <sz val="10"/>
      <color theme="1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0" fillId="33" borderId="0" xfId="0" applyNumberFormat="1" applyFill="1" applyAlignment="1">
      <alignment/>
    </xf>
    <xf numFmtId="180" fontId="8" fillId="33" borderId="0" xfId="0" applyNumberFormat="1" applyFont="1" applyFill="1" applyAlignment="1">
      <alignment/>
    </xf>
    <xf numFmtId="180" fontId="0" fillId="34" borderId="0" xfId="0" applyNumberFormat="1" applyFill="1" applyAlignment="1">
      <alignment/>
    </xf>
    <xf numFmtId="17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80" fontId="11" fillId="34" borderId="10" xfId="0" applyNumberFormat="1" applyFont="1" applyFill="1" applyBorder="1" applyAlignment="1">
      <alignment horizontal="center" vertical="top" wrapText="1"/>
    </xf>
    <xf numFmtId="180" fontId="12" fillId="33" borderId="11" xfId="0" applyNumberFormat="1" applyFont="1" applyFill="1" applyBorder="1" applyAlignment="1">
      <alignment horizontal="center" vertical="top" wrapText="1"/>
    </xf>
    <xf numFmtId="180" fontId="12" fillId="33" borderId="12" xfId="0" applyNumberFormat="1" applyFont="1" applyFill="1" applyBorder="1" applyAlignment="1">
      <alignment horizontal="center" vertical="top" wrapText="1"/>
    </xf>
    <xf numFmtId="180" fontId="12" fillId="33" borderId="13" xfId="0" applyNumberFormat="1" applyFont="1" applyFill="1" applyBorder="1" applyAlignment="1">
      <alignment horizontal="center" vertical="top" wrapText="1"/>
    </xf>
    <xf numFmtId="180" fontId="11" fillId="34" borderId="14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80" fontId="13" fillId="33" borderId="12" xfId="0" applyNumberFormat="1" applyFont="1" applyFill="1" applyBorder="1" applyAlignment="1">
      <alignment horizontal="center" vertical="top"/>
    </xf>
    <xf numFmtId="0" fontId="16" fillId="35" borderId="12" xfId="0" applyFont="1" applyFill="1" applyBorder="1" applyAlignment="1">
      <alignment horizontal="center" vertical="top" wrapText="1"/>
    </xf>
    <xf numFmtId="180" fontId="13" fillId="33" borderId="12" xfId="0" applyNumberFormat="1" applyFont="1" applyFill="1" applyBorder="1" applyAlignment="1">
      <alignment horizontal="center" vertical="top" wrapText="1"/>
    </xf>
    <xf numFmtId="180" fontId="15" fillId="34" borderId="12" xfId="42" applyNumberFormat="1" applyFont="1" applyFill="1" applyBorder="1" applyAlignment="1" applyProtection="1">
      <alignment horizontal="center" vertical="top"/>
      <protection/>
    </xf>
    <xf numFmtId="180" fontId="13" fillId="0" borderId="12" xfId="0" applyNumberFormat="1" applyFont="1" applyBorder="1" applyAlignment="1">
      <alignment vertical="center"/>
    </xf>
    <xf numFmtId="180" fontId="13" fillId="33" borderId="0" xfId="0" applyNumberFormat="1" applyFont="1" applyFill="1" applyAlignment="1">
      <alignment/>
    </xf>
    <xf numFmtId="180" fontId="12" fillId="35" borderId="11" xfId="0" applyNumberFormat="1" applyFont="1" applyFill="1" applyBorder="1" applyAlignment="1">
      <alignment horizontal="center" vertical="top" wrapText="1"/>
    </xf>
    <xf numFmtId="180" fontId="12" fillId="35" borderId="12" xfId="0" applyNumberFormat="1" applyFont="1" applyFill="1" applyBorder="1" applyAlignment="1">
      <alignment horizontal="center" vertical="top" wrapText="1"/>
    </xf>
    <xf numFmtId="180" fontId="12" fillId="35" borderId="13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justify" vertical="top" wrapText="1"/>
    </xf>
    <xf numFmtId="0" fontId="21" fillId="36" borderId="12" xfId="0" applyFont="1" applyFill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top"/>
    </xf>
    <xf numFmtId="180" fontId="13" fillId="0" borderId="11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2" fontId="12" fillId="33" borderId="11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2" fontId="11" fillId="34" borderId="14" xfId="0" applyNumberFormat="1" applyFont="1" applyFill="1" applyBorder="1" applyAlignment="1">
      <alignment horizontal="center" vertical="top" wrapText="1"/>
    </xf>
    <xf numFmtId="180" fontId="13" fillId="0" borderId="12" xfId="0" applyNumberFormat="1" applyFont="1" applyBorder="1" applyAlignment="1">
      <alignment horizontal="center" vertical="top" wrapText="1"/>
    </xf>
    <xf numFmtId="180" fontId="13" fillId="0" borderId="12" xfId="0" applyNumberFormat="1" applyFont="1" applyBorder="1" applyAlignment="1">
      <alignment vertical="top" wrapText="1"/>
    </xf>
    <xf numFmtId="0" fontId="15" fillId="0" borderId="12" xfId="0" applyNumberFormat="1" applyFont="1" applyBorder="1" applyAlignment="1">
      <alignment horizontal="center" vertical="top" wrapText="1"/>
    </xf>
    <xf numFmtId="0" fontId="15" fillId="33" borderId="12" xfId="0" applyNumberFormat="1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justify" vertical="top" wrapText="1"/>
    </xf>
    <xf numFmtId="0" fontId="11" fillId="34" borderId="14" xfId="0" applyFont="1" applyFill="1" applyBorder="1" applyAlignment="1">
      <alignment vertical="top" wrapText="1"/>
    </xf>
    <xf numFmtId="0" fontId="12" fillId="0" borderId="11" xfId="0" applyFont="1" applyBorder="1" applyAlignment="1">
      <alignment horizontal="justify" vertical="center" wrapText="1"/>
    </xf>
    <xf numFmtId="0" fontId="11" fillId="34" borderId="12" xfId="42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justify" vertical="top" wrapText="1"/>
    </xf>
    <xf numFmtId="180" fontId="13" fillId="33" borderId="12" xfId="42" applyNumberFormat="1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center" vertical="top" wrapText="1"/>
    </xf>
    <xf numFmtId="180" fontId="12" fillId="0" borderId="18" xfId="0" applyNumberFormat="1" applyFont="1" applyBorder="1" applyAlignment="1">
      <alignment horizontal="center" vertical="top"/>
    </xf>
    <xf numFmtId="180" fontId="13" fillId="0" borderId="18" xfId="0" applyNumberFormat="1" applyFont="1" applyBorder="1" applyAlignment="1">
      <alignment horizontal="center" vertical="top"/>
    </xf>
    <xf numFmtId="0" fontId="12" fillId="0" borderId="12" xfId="0" applyFont="1" applyFill="1" applyBorder="1" applyAlignment="1">
      <alignment horizontal="justify" vertical="top" wrapText="1"/>
    </xf>
    <xf numFmtId="180" fontId="12" fillId="0" borderId="12" xfId="0" applyNumberFormat="1" applyFont="1" applyBorder="1" applyAlignment="1">
      <alignment horizontal="center" vertical="top"/>
    </xf>
    <xf numFmtId="180" fontId="13" fillId="0" borderId="12" xfId="0" applyNumberFormat="1" applyFont="1" applyBorder="1" applyAlignment="1">
      <alignment horizontal="center" vertical="top"/>
    </xf>
    <xf numFmtId="180" fontId="12" fillId="0" borderId="13" xfId="0" applyNumberFormat="1" applyFont="1" applyBorder="1" applyAlignment="1">
      <alignment horizontal="center" vertical="top"/>
    </xf>
    <xf numFmtId="180" fontId="13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80" fontId="13" fillId="0" borderId="12" xfId="0" applyNumberFormat="1" applyFont="1" applyBorder="1" applyAlignment="1">
      <alignment/>
    </xf>
    <xf numFmtId="49" fontId="11" fillId="34" borderId="12" xfId="0" applyNumberFormat="1" applyFont="1" applyFill="1" applyBorder="1" applyAlignment="1">
      <alignment horizontal="center" vertical="top" wrapText="1"/>
    </xf>
    <xf numFmtId="180" fontId="11" fillId="34" borderId="12" xfId="0" applyNumberFormat="1" applyFont="1" applyFill="1" applyBorder="1" applyAlignment="1">
      <alignment horizontal="center" vertical="top" wrapText="1"/>
    </xf>
    <xf numFmtId="180" fontId="0" fillId="35" borderId="0" xfId="0" applyNumberFormat="1" applyFill="1" applyAlignment="1">
      <alignment/>
    </xf>
    <xf numFmtId="180" fontId="8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2" fontId="12" fillId="33" borderId="12" xfId="0" applyNumberFormat="1" applyFont="1" applyFill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top" wrapText="1"/>
    </xf>
    <xf numFmtId="2" fontId="11" fillId="34" borderId="12" xfId="0" applyNumberFormat="1" applyFont="1" applyFill="1" applyBorder="1" applyAlignment="1">
      <alignment horizontal="center" vertical="top" wrapText="1"/>
    </xf>
    <xf numFmtId="180" fontId="11" fillId="37" borderId="12" xfId="0" applyNumberFormat="1" applyFont="1" applyFill="1" applyBorder="1" applyAlignment="1">
      <alignment horizontal="center" vertical="top" wrapText="1"/>
    </xf>
    <xf numFmtId="49" fontId="12" fillId="34" borderId="13" xfId="0" applyNumberFormat="1" applyFont="1" applyFill="1" applyBorder="1" applyAlignment="1">
      <alignment horizontal="justify" vertical="top" wrapText="1"/>
    </xf>
    <xf numFmtId="0" fontId="11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vertical="top" wrapText="1"/>
    </xf>
    <xf numFmtId="2" fontId="11" fillId="34" borderId="13" xfId="0" applyNumberFormat="1" applyFont="1" applyFill="1" applyBorder="1" applyAlignment="1">
      <alignment horizontal="center" vertical="top" wrapText="1"/>
    </xf>
    <xf numFmtId="180" fontId="11" fillId="34" borderId="13" xfId="0" applyNumberFormat="1" applyFont="1" applyFill="1" applyBorder="1" applyAlignment="1">
      <alignment horizontal="center" vertical="top" wrapText="1"/>
    </xf>
    <xf numFmtId="2" fontId="15" fillId="34" borderId="12" xfId="42" applyNumberFormat="1" applyFont="1" applyFill="1" applyBorder="1" applyAlignment="1" applyProtection="1">
      <alignment horizontal="center" vertical="top"/>
      <protection/>
    </xf>
    <xf numFmtId="0" fontId="11" fillId="37" borderId="11" xfId="42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>
      <alignment horizontal="justify" vertical="center" wrapText="1"/>
    </xf>
    <xf numFmtId="180" fontId="11" fillId="37" borderId="11" xfId="42" applyNumberFormat="1" applyFont="1" applyFill="1" applyBorder="1" applyAlignment="1" applyProtection="1">
      <alignment horizontal="center" vertical="top"/>
      <protection/>
    </xf>
    <xf numFmtId="2" fontId="11" fillId="37" borderId="11" xfId="42" applyNumberFormat="1" applyFont="1" applyFill="1" applyBorder="1" applyAlignment="1" applyProtection="1">
      <alignment horizontal="center" vertical="top"/>
      <protection/>
    </xf>
    <xf numFmtId="0" fontId="11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justify" vertical="top" wrapText="1"/>
    </xf>
    <xf numFmtId="2" fontId="11" fillId="37" borderId="12" xfId="0" applyNumberFormat="1" applyFont="1" applyFill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top"/>
    </xf>
    <xf numFmtId="2" fontId="12" fillId="0" borderId="12" xfId="0" applyNumberFormat="1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2" fontId="13" fillId="0" borderId="12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2" fontId="15" fillId="0" borderId="11" xfId="42" applyNumberFormat="1" applyFont="1" applyFill="1" applyBorder="1" applyAlignment="1" applyProtection="1">
      <alignment horizontal="center" vertical="top"/>
      <protection/>
    </xf>
    <xf numFmtId="2" fontId="12" fillId="0" borderId="12" xfId="0" applyNumberFormat="1" applyFont="1" applyFill="1" applyBorder="1" applyAlignment="1">
      <alignment horizontal="center" vertical="top"/>
    </xf>
    <xf numFmtId="2" fontId="12" fillId="33" borderId="11" xfId="0" applyNumberFormat="1" applyFont="1" applyFill="1" applyBorder="1" applyAlignment="1">
      <alignment horizontal="center" vertical="top"/>
    </xf>
    <xf numFmtId="2" fontId="12" fillId="33" borderId="12" xfId="0" applyNumberFormat="1" applyFont="1" applyFill="1" applyBorder="1" applyAlignment="1">
      <alignment horizontal="center" vertical="top"/>
    </xf>
    <xf numFmtId="2" fontId="12" fillId="0" borderId="13" xfId="0" applyNumberFormat="1" applyFont="1" applyFill="1" applyBorder="1" applyAlignment="1">
      <alignment horizontal="center" vertical="top"/>
    </xf>
    <xf numFmtId="2" fontId="12" fillId="0" borderId="11" xfId="0" applyNumberFormat="1" applyFont="1" applyFill="1" applyBorder="1" applyAlignment="1">
      <alignment horizontal="center" vertical="top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2" fontId="13" fillId="0" borderId="19" xfId="0" applyNumberFormat="1" applyFont="1" applyBorder="1" applyAlignment="1">
      <alignment horizontal="center" vertical="top"/>
    </xf>
    <xf numFmtId="2" fontId="13" fillId="0" borderId="20" xfId="0" applyNumberFormat="1" applyFont="1" applyBorder="1" applyAlignment="1">
      <alignment horizontal="center" vertical="top"/>
    </xf>
    <xf numFmtId="2" fontId="12" fillId="0" borderId="20" xfId="0" applyNumberFormat="1" applyFont="1" applyBorder="1" applyAlignment="1">
      <alignment horizontal="center" vertical="top"/>
    </xf>
    <xf numFmtId="180" fontId="12" fillId="0" borderId="12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vertical="top" wrapText="1"/>
    </xf>
    <xf numFmtId="180" fontId="12" fillId="0" borderId="12" xfId="0" applyNumberFormat="1" applyFont="1" applyFill="1" applyBorder="1" applyAlignment="1">
      <alignment horizontal="center" vertical="top" wrapText="1"/>
    </xf>
    <xf numFmtId="180" fontId="12" fillId="0" borderId="13" xfId="0" applyNumberFormat="1" applyFont="1" applyFill="1" applyBorder="1" applyAlignment="1">
      <alignment horizontal="center" vertical="top" wrapText="1"/>
    </xf>
    <xf numFmtId="180" fontId="12" fillId="33" borderId="15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49" fontId="11" fillId="37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49" fontId="11" fillId="37" borderId="11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justify" vertical="top" wrapText="1"/>
    </xf>
    <xf numFmtId="180" fontId="11" fillId="37" borderId="11" xfId="0" applyNumberFormat="1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top" wrapText="1"/>
    </xf>
    <xf numFmtId="49" fontId="26" fillId="37" borderId="12" xfId="0" applyNumberFormat="1" applyFont="1" applyFill="1" applyBorder="1" applyAlignment="1">
      <alignment horizontal="center" vertical="top" wrapText="1"/>
    </xf>
    <xf numFmtId="0" fontId="11" fillId="37" borderId="12" xfId="42" applyFont="1" applyFill="1" applyBorder="1" applyAlignment="1" applyProtection="1">
      <alignment horizontal="justify" vertical="top" wrapText="1"/>
      <protection/>
    </xf>
    <xf numFmtId="180" fontId="15" fillId="37" borderId="12" xfId="42" applyNumberFormat="1" applyFont="1" applyFill="1" applyBorder="1" applyAlignment="1" applyProtection="1">
      <alignment horizontal="center" vertical="top" wrapText="1"/>
      <protection/>
    </xf>
    <xf numFmtId="2" fontId="15" fillId="37" borderId="12" xfId="42" applyNumberFormat="1" applyFont="1" applyFill="1" applyBorder="1" applyAlignment="1" applyProtection="1">
      <alignment horizontal="center" vertical="top" wrapText="1"/>
      <protection/>
    </xf>
    <xf numFmtId="0" fontId="11" fillId="34" borderId="13" xfId="0" applyFont="1" applyFill="1" applyBorder="1" applyAlignment="1">
      <alignment horizontal="justify" vertical="top" wrapText="1"/>
    </xf>
    <xf numFmtId="180" fontId="11" fillId="34" borderId="13" xfId="60" applyNumberFormat="1" applyFont="1" applyFill="1" applyBorder="1" applyAlignment="1">
      <alignment horizontal="center" vertical="top" wrapText="1"/>
    </xf>
    <xf numFmtId="2" fontId="11" fillId="34" borderId="13" xfId="60" applyNumberFormat="1" applyFont="1" applyFill="1" applyBorder="1" applyAlignment="1">
      <alignment horizontal="center" vertical="top" wrapText="1"/>
    </xf>
    <xf numFmtId="180" fontId="0" fillId="0" borderId="0" xfId="0" applyNumberFormat="1" applyAlignment="1">
      <alignment vertical="top"/>
    </xf>
    <xf numFmtId="180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2" fillId="0" borderId="11" xfId="42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180" fontId="13" fillId="35" borderId="12" xfId="0" applyNumberFormat="1" applyFont="1" applyFill="1" applyBorder="1" applyAlignment="1">
      <alignment horizontal="center" vertical="top"/>
    </xf>
    <xf numFmtId="0" fontId="12" fillId="35" borderId="11" xfId="0" applyFont="1" applyFill="1" applyBorder="1" applyAlignment="1">
      <alignment horizontal="center" vertical="top" wrapText="1"/>
    </xf>
    <xf numFmtId="180" fontId="12" fillId="35" borderId="11" xfId="42" applyNumberFormat="1" applyFont="1" applyFill="1" applyBorder="1" applyAlignment="1" applyProtection="1">
      <alignment horizontal="center" vertical="top"/>
      <protection/>
    </xf>
    <xf numFmtId="2" fontId="11" fillId="35" borderId="11" xfId="42" applyNumberFormat="1" applyFont="1" applyFill="1" applyBorder="1" applyAlignment="1" applyProtection="1">
      <alignment horizontal="center" vertical="top"/>
      <protection/>
    </xf>
    <xf numFmtId="180" fontId="11" fillId="35" borderId="11" xfId="42" applyNumberFormat="1" applyFont="1" applyFill="1" applyBorder="1" applyAlignment="1" applyProtection="1">
      <alignment horizontal="center" vertical="top"/>
      <protection/>
    </xf>
    <xf numFmtId="180" fontId="12" fillId="35" borderId="11" xfId="0" applyNumberFormat="1" applyFont="1" applyFill="1" applyBorder="1" applyAlignment="1">
      <alignment horizontal="center" vertical="top"/>
    </xf>
    <xf numFmtId="180" fontId="13" fillId="35" borderId="11" xfId="0" applyNumberFormat="1" applyFont="1" applyFill="1" applyBorder="1" applyAlignment="1">
      <alignment horizontal="center" vertical="top"/>
    </xf>
    <xf numFmtId="49" fontId="12" fillId="35" borderId="12" xfId="0" applyNumberFormat="1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justify" vertical="top" wrapText="1"/>
    </xf>
    <xf numFmtId="0" fontId="12" fillId="35" borderId="12" xfId="0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/>
    </xf>
    <xf numFmtId="180" fontId="12" fillId="35" borderId="12" xfId="0" applyNumberFormat="1" applyFont="1" applyFill="1" applyBorder="1" applyAlignment="1">
      <alignment horizontal="center" vertical="top"/>
    </xf>
    <xf numFmtId="2" fontId="12" fillId="35" borderId="11" xfId="0" applyNumberFormat="1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2" fontId="12" fillId="35" borderId="13" xfId="0" applyNumberFormat="1" applyFont="1" applyFill="1" applyBorder="1" applyAlignment="1">
      <alignment horizontal="center" vertical="top" wrapText="1"/>
    </xf>
    <xf numFmtId="180" fontId="12" fillId="35" borderId="18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/>
    </xf>
    <xf numFmtId="0" fontId="10" fillId="35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4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justify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22" fillId="0" borderId="13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center" vertical="top" wrapText="1"/>
    </xf>
    <xf numFmtId="0" fontId="14" fillId="35" borderId="16" xfId="0" applyFont="1" applyFill="1" applyBorder="1" applyAlignment="1">
      <alignment horizontal="justify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2" fontId="22" fillId="34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justify" vertical="top" wrapText="1"/>
    </xf>
    <xf numFmtId="180" fontId="16" fillId="0" borderId="18" xfId="0" applyNumberFormat="1" applyFont="1" applyBorder="1" applyAlignment="1">
      <alignment vertical="center"/>
    </xf>
    <xf numFmtId="0" fontId="22" fillId="0" borderId="24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22" fillId="0" borderId="22" xfId="0" applyFont="1" applyFill="1" applyBorder="1" applyAlignment="1">
      <alignment horizontal="center" vertical="top" wrapText="1"/>
    </xf>
    <xf numFmtId="180" fontId="10" fillId="0" borderId="0" xfId="0" applyNumberFormat="1" applyFont="1" applyAlignment="1">
      <alignment vertical="center"/>
    </xf>
    <xf numFmtId="0" fontId="27" fillId="0" borderId="0" xfId="42" applyFont="1" applyAlignment="1" applyProtection="1">
      <alignment/>
      <protection/>
    </xf>
    <xf numFmtId="0" fontId="10" fillId="0" borderId="12" xfId="0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top" wrapText="1"/>
    </xf>
    <xf numFmtId="181" fontId="22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181" fontId="10" fillId="33" borderId="11" xfId="0" applyNumberFormat="1" applyFont="1" applyFill="1" applyBorder="1" applyAlignment="1">
      <alignment vertical="center" wrapText="1"/>
    </xf>
    <xf numFmtId="180" fontId="10" fillId="33" borderId="11" xfId="0" applyNumberFormat="1" applyFont="1" applyFill="1" applyBorder="1" applyAlignment="1">
      <alignment vertical="center" wrapText="1"/>
    </xf>
    <xf numFmtId="180" fontId="22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180" fontId="10" fillId="33" borderId="18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180" fontId="10" fillId="33" borderId="12" xfId="0" applyNumberFormat="1" applyFont="1" applyFill="1" applyBorder="1" applyAlignment="1">
      <alignment vertical="center" wrapText="1"/>
    </xf>
    <xf numFmtId="180" fontId="10" fillId="33" borderId="13" xfId="0" applyNumberFormat="1" applyFont="1" applyFill="1" applyBorder="1" applyAlignment="1">
      <alignment vertical="center" wrapText="1"/>
    </xf>
    <xf numFmtId="181" fontId="16" fillId="0" borderId="12" xfId="0" applyNumberFormat="1" applyFont="1" applyBorder="1" applyAlignment="1">
      <alignment vertical="center"/>
    </xf>
    <xf numFmtId="181" fontId="10" fillId="33" borderId="12" xfId="0" applyNumberFormat="1" applyFont="1" applyFill="1" applyBorder="1" applyAlignment="1">
      <alignment vertical="center" wrapText="1"/>
    </xf>
    <xf numFmtId="0" fontId="16" fillId="0" borderId="26" xfId="0" applyFont="1" applyBorder="1" applyAlignment="1">
      <alignment vertical="top" wrapText="1"/>
    </xf>
    <xf numFmtId="180" fontId="22" fillId="0" borderId="11" xfId="0" applyNumberFormat="1" applyFont="1" applyFill="1" applyBorder="1" applyAlignment="1">
      <alignment vertical="center" wrapText="1"/>
    </xf>
    <xf numFmtId="180" fontId="22" fillId="0" borderId="13" xfId="0" applyNumberFormat="1" applyFont="1" applyFill="1" applyBorder="1" applyAlignment="1">
      <alignment vertical="center" wrapText="1"/>
    </xf>
    <xf numFmtId="180" fontId="22" fillId="34" borderId="10" xfId="0" applyNumberFormat="1" applyFont="1" applyFill="1" applyBorder="1" applyAlignment="1">
      <alignment vertical="center" wrapText="1"/>
    </xf>
    <xf numFmtId="0" fontId="16" fillId="0" borderId="12" xfId="42" applyFont="1" applyFill="1" applyBorder="1" applyAlignment="1" applyProtection="1">
      <alignment horizontal="center" vertical="center"/>
      <protection/>
    </xf>
    <xf numFmtId="180" fontId="10" fillId="0" borderId="12" xfId="0" applyNumberFormat="1" applyFont="1" applyFill="1" applyBorder="1" applyAlignment="1">
      <alignment horizontal="right" vertical="center" wrapText="1"/>
    </xf>
    <xf numFmtId="180" fontId="10" fillId="0" borderId="13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justify" vertical="top" wrapText="1"/>
    </xf>
    <xf numFmtId="0" fontId="22" fillId="34" borderId="26" xfId="0" applyFont="1" applyFill="1" applyBorder="1" applyAlignment="1">
      <alignment horizontal="center" vertical="top" wrapText="1"/>
    </xf>
    <xf numFmtId="180" fontId="10" fillId="0" borderId="13" xfId="0" applyNumberFormat="1" applyFont="1" applyFill="1" applyBorder="1" applyAlignment="1">
      <alignment vertical="center" wrapText="1"/>
    </xf>
    <xf numFmtId="0" fontId="22" fillId="0" borderId="26" xfId="0" applyFont="1" applyBorder="1" applyAlignment="1">
      <alignment horizontal="center" vertical="top" wrapText="1"/>
    </xf>
    <xf numFmtId="180" fontId="22" fillId="35" borderId="10" xfId="0" applyNumberFormat="1" applyFont="1" applyFill="1" applyBorder="1" applyAlignment="1">
      <alignment vertical="center" wrapText="1"/>
    </xf>
    <xf numFmtId="0" fontId="14" fillId="35" borderId="26" xfId="0" applyFont="1" applyFill="1" applyBorder="1" applyAlignment="1">
      <alignment horizontal="center" vertical="top" wrapText="1"/>
    </xf>
    <xf numFmtId="0" fontId="14" fillId="35" borderId="26" xfId="0" applyFont="1" applyFill="1" applyBorder="1" applyAlignment="1">
      <alignment horizontal="justify" vertical="top" wrapText="1"/>
    </xf>
    <xf numFmtId="0" fontId="22" fillId="33" borderId="12" xfId="0" applyFont="1" applyFill="1" applyBorder="1" applyAlignment="1">
      <alignment horizontal="center" vertical="top" wrapText="1"/>
    </xf>
    <xf numFmtId="180" fontId="10" fillId="0" borderId="11" xfId="0" applyNumberFormat="1" applyFont="1" applyFill="1" applyBorder="1" applyAlignment="1">
      <alignment vertical="center" wrapText="1"/>
    </xf>
    <xf numFmtId="180" fontId="16" fillId="33" borderId="12" xfId="0" applyNumberFormat="1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horizontal="center" vertical="top" wrapText="1"/>
    </xf>
    <xf numFmtId="181" fontId="22" fillId="0" borderId="12" xfId="0" applyNumberFormat="1" applyFont="1" applyFill="1" applyBorder="1" applyAlignment="1">
      <alignment vertical="center" wrapText="1"/>
    </xf>
    <xf numFmtId="181" fontId="22" fillId="0" borderId="11" xfId="0" applyNumberFormat="1" applyFont="1" applyFill="1" applyBorder="1" applyAlignment="1">
      <alignment vertical="center" wrapText="1"/>
    </xf>
    <xf numFmtId="181" fontId="14" fillId="0" borderId="11" xfId="0" applyNumberFormat="1" applyFont="1" applyFill="1" applyBorder="1" applyAlignment="1">
      <alignment horizontal="center" vertical="top" wrapText="1"/>
    </xf>
    <xf numFmtId="181" fontId="14" fillId="0" borderId="27" xfId="0" applyNumberFormat="1" applyFont="1" applyFill="1" applyBorder="1" applyAlignment="1">
      <alignment horizontal="center" vertical="top" wrapText="1"/>
    </xf>
    <xf numFmtId="181" fontId="22" fillId="0" borderId="22" xfId="0" applyNumberFormat="1" applyFont="1" applyFill="1" applyBorder="1" applyAlignment="1">
      <alignment vertical="center" wrapText="1"/>
    </xf>
    <xf numFmtId="181" fontId="14" fillId="0" borderId="22" xfId="0" applyNumberFormat="1" applyFont="1" applyFill="1" applyBorder="1" applyAlignment="1">
      <alignment horizontal="center" vertical="top" wrapText="1"/>
    </xf>
    <xf numFmtId="181" fontId="14" fillId="0" borderId="28" xfId="0" applyNumberFormat="1" applyFont="1" applyFill="1" applyBorder="1" applyAlignment="1">
      <alignment horizontal="center" vertical="top" wrapText="1"/>
    </xf>
    <xf numFmtId="181" fontId="22" fillId="37" borderId="29" xfId="0" applyNumberFormat="1" applyFont="1" applyFill="1" applyBorder="1" applyAlignment="1">
      <alignment vertical="center" wrapText="1"/>
    </xf>
    <xf numFmtId="4" fontId="22" fillId="34" borderId="29" xfId="0" applyNumberFormat="1" applyFont="1" applyFill="1" applyBorder="1" applyAlignment="1">
      <alignment horizontal="center" vertical="top" wrapText="1"/>
    </xf>
    <xf numFmtId="4" fontId="22" fillId="34" borderId="3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81" fontId="22" fillId="0" borderId="12" xfId="0" applyNumberFormat="1" applyFont="1" applyFill="1" applyBorder="1" applyAlignment="1">
      <alignment horizontal="center" vertical="top" wrapText="1"/>
    </xf>
    <xf numFmtId="181" fontId="22" fillId="0" borderId="31" xfId="0" applyNumberFormat="1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181" fontId="22" fillId="0" borderId="22" xfId="0" applyNumberFormat="1" applyFont="1" applyFill="1" applyBorder="1" applyAlignment="1">
      <alignment horizontal="center" vertical="top" wrapText="1"/>
    </xf>
    <xf numFmtId="181" fontId="22" fillId="0" borderId="28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80" fontId="10" fillId="34" borderId="0" xfId="0" applyNumberFormat="1" applyFont="1" applyFill="1" applyAlignment="1">
      <alignment vertical="center"/>
    </xf>
    <xf numFmtId="0" fontId="14" fillId="35" borderId="12" xfId="0" applyFont="1" applyFill="1" applyBorder="1" applyAlignment="1">
      <alignment horizontal="justify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22" fillId="35" borderId="12" xfId="0" applyFont="1" applyFill="1" applyBorder="1" applyAlignment="1">
      <alignment horizontal="justify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justify" vertical="top" wrapText="1"/>
    </xf>
    <xf numFmtId="180" fontId="16" fillId="33" borderId="11" xfId="0" applyNumberFormat="1" applyFont="1" applyFill="1" applyBorder="1" applyAlignment="1">
      <alignment vertical="center" wrapText="1"/>
    </xf>
    <xf numFmtId="180" fontId="14" fillId="35" borderId="1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6" fillId="35" borderId="11" xfId="0" applyFont="1" applyFill="1" applyBorder="1" applyAlignment="1">
      <alignment horizontal="justify" vertical="top" wrapText="1"/>
    </xf>
    <xf numFmtId="4" fontId="22" fillId="34" borderId="10" xfId="0" applyNumberFormat="1" applyFont="1" applyFill="1" applyBorder="1" applyAlignment="1">
      <alignment horizontal="center" vertical="top" wrapText="1"/>
    </xf>
    <xf numFmtId="4" fontId="22" fillId="34" borderId="26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80" fontId="22" fillId="0" borderId="10" xfId="0" applyNumberFormat="1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1" fontId="22" fillId="33" borderId="10" xfId="0" applyNumberFormat="1" applyFont="1" applyFill="1" applyBorder="1" applyAlignment="1">
      <alignment horizontal="center" vertical="center" wrapText="1"/>
    </xf>
    <xf numFmtId="11" fontId="10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1" fontId="22" fillId="35" borderId="10" xfId="0" applyNumberFormat="1" applyFont="1" applyFill="1" applyBorder="1" applyAlignment="1">
      <alignment horizontal="center" vertical="center" wrapText="1"/>
    </xf>
    <xf numFmtId="11" fontId="10" fillId="33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justify" vertical="top"/>
    </xf>
    <xf numFmtId="0" fontId="16" fillId="0" borderId="11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1" fillId="34" borderId="26" xfId="0" applyNumberFormat="1" applyFont="1" applyFill="1" applyBorder="1" applyAlignment="1">
      <alignment horizontal="center" vertical="top"/>
    </xf>
    <xf numFmtId="0" fontId="12" fillId="0" borderId="11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1" fillId="34" borderId="12" xfId="0" applyNumberFormat="1" applyFont="1" applyFill="1" applyBorder="1" applyAlignment="1">
      <alignment horizontal="center" vertical="top"/>
    </xf>
    <xf numFmtId="0" fontId="11" fillId="34" borderId="12" xfId="0" applyNumberFormat="1" applyFont="1" applyFill="1" applyBorder="1" applyAlignment="1">
      <alignment horizontal="center" vertical="top" wrapText="1"/>
    </xf>
    <xf numFmtId="0" fontId="11" fillId="37" borderId="12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2" fillId="35" borderId="11" xfId="0" applyNumberFormat="1" applyFont="1" applyFill="1" applyBorder="1" applyAlignment="1">
      <alignment horizontal="center" vertical="top" wrapText="1"/>
    </xf>
    <xf numFmtId="0" fontId="12" fillId="35" borderId="13" xfId="0" applyNumberFormat="1" applyFont="1" applyFill="1" applyBorder="1" applyAlignment="1">
      <alignment horizontal="center" vertical="top" wrapText="1"/>
    </xf>
    <xf numFmtId="0" fontId="11" fillId="34" borderId="14" xfId="0" applyNumberFormat="1" applyFont="1" applyFill="1" applyBorder="1" applyAlignment="1">
      <alignment horizontal="center" vertical="top" wrapText="1"/>
    </xf>
    <xf numFmtId="0" fontId="11" fillId="37" borderId="11" xfId="42" applyNumberFormat="1" applyFont="1" applyFill="1" applyBorder="1" applyAlignment="1" applyProtection="1">
      <alignment horizontal="center" vertical="top"/>
      <protection/>
    </xf>
    <xf numFmtId="0" fontId="11" fillId="35" borderId="11" xfId="42" applyNumberFormat="1" applyFont="1" applyFill="1" applyBorder="1" applyAlignment="1" applyProtection="1">
      <alignment horizontal="center" vertical="top"/>
      <protection/>
    </xf>
    <xf numFmtId="0" fontId="15" fillId="0" borderId="11" xfId="42" applyNumberFormat="1" applyFont="1" applyFill="1" applyBorder="1" applyAlignment="1" applyProtection="1">
      <alignment horizontal="center" vertical="top"/>
      <protection/>
    </xf>
    <xf numFmtId="0" fontId="11" fillId="34" borderId="13" xfId="0" applyNumberFormat="1" applyFont="1" applyFill="1" applyBorder="1" applyAlignment="1">
      <alignment horizontal="center" vertical="top" wrapText="1"/>
    </xf>
    <xf numFmtId="0" fontId="15" fillId="34" borderId="12" xfId="42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>
      <alignment horizontal="center" vertical="top"/>
    </xf>
    <xf numFmtId="0" fontId="11" fillId="37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35" borderId="12" xfId="0" applyNumberFormat="1" applyFont="1" applyFill="1" applyBorder="1" applyAlignment="1">
      <alignment horizontal="center" vertical="top"/>
    </xf>
    <xf numFmtId="0" fontId="15" fillId="37" borderId="12" xfId="42" applyNumberFormat="1" applyFont="1" applyFill="1" applyBorder="1" applyAlignment="1" applyProtection="1">
      <alignment horizontal="center" vertical="top" wrapText="1"/>
      <protection/>
    </xf>
    <xf numFmtId="0" fontId="11" fillId="34" borderId="13" xfId="60" applyNumberFormat="1" applyFont="1" applyFill="1" applyBorder="1" applyAlignment="1">
      <alignment horizontal="center" vertical="top" wrapText="1"/>
    </xf>
    <xf numFmtId="0" fontId="11" fillId="34" borderId="26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13" fillId="35" borderId="12" xfId="0" applyNumberFormat="1" applyFont="1" applyFill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9" fillId="0" borderId="0" xfId="0" applyFont="1" applyFill="1" applyAlignment="1">
      <alignment wrapText="1"/>
    </xf>
    <xf numFmtId="0" fontId="13" fillId="35" borderId="12" xfId="0" applyFont="1" applyFill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justify" vertical="top" wrapText="1"/>
    </xf>
    <xf numFmtId="0" fontId="12" fillId="0" borderId="13" xfId="0" applyNumberFormat="1" applyFont="1" applyFill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/>
    </xf>
    <xf numFmtId="0" fontId="16" fillId="0" borderId="13" xfId="42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justify" vertical="top" wrapText="1"/>
    </xf>
    <xf numFmtId="2" fontId="13" fillId="0" borderId="12" xfId="0" applyNumberFormat="1" applyFont="1" applyFill="1" applyBorder="1" applyAlignment="1">
      <alignment horizontal="center" vertical="top"/>
    </xf>
    <xf numFmtId="2" fontId="13" fillId="0" borderId="12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2" fillId="0" borderId="12" xfId="0" applyNumberFormat="1" applyFont="1" applyBorder="1" applyAlignment="1">
      <alignment horizontal="center" vertical="top" wrapText="1"/>
    </xf>
    <xf numFmtId="0" fontId="16" fillId="35" borderId="12" xfId="0" applyNumberFormat="1" applyFont="1" applyFill="1" applyBorder="1" applyAlignment="1">
      <alignment horizontal="center" vertical="top" wrapText="1"/>
    </xf>
    <xf numFmtId="180" fontId="16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6" fillId="35" borderId="11" xfId="0" applyNumberFormat="1" applyFont="1" applyFill="1" applyBorder="1" applyAlignment="1">
      <alignment horizontal="center" vertical="top" wrapText="1"/>
    </xf>
    <xf numFmtId="180" fontId="16" fillId="35" borderId="11" xfId="0" applyNumberFormat="1" applyFont="1" applyFill="1" applyBorder="1" applyAlignment="1">
      <alignment horizontal="center" vertical="top" wrapText="1"/>
    </xf>
    <xf numFmtId="180" fontId="16" fillId="35" borderId="11" xfId="0" applyNumberFormat="1" applyFont="1" applyFill="1" applyBorder="1" applyAlignment="1">
      <alignment horizontal="center" vertical="center" wrapText="1"/>
    </xf>
    <xf numFmtId="180" fontId="16" fillId="35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16" fillId="35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180" fontId="28" fillId="33" borderId="0" xfId="0" applyNumberFormat="1" applyFont="1" applyFill="1" applyAlignment="1">
      <alignment/>
    </xf>
    <xf numFmtId="0" fontId="13" fillId="33" borderId="12" xfId="0" applyNumberFormat="1" applyFont="1" applyFill="1" applyBorder="1" applyAlignment="1">
      <alignment horizontal="center" vertical="top" wrapText="1"/>
    </xf>
    <xf numFmtId="180" fontId="13" fillId="34" borderId="12" xfId="42" applyNumberFormat="1" applyFont="1" applyFill="1" applyBorder="1" applyAlignment="1" applyProtection="1">
      <alignment horizontal="center" vertical="top"/>
      <protection/>
    </xf>
    <xf numFmtId="180" fontId="13" fillId="37" borderId="12" xfId="42" applyNumberFormat="1" applyFont="1" applyFill="1" applyBorder="1" applyAlignment="1" applyProtection="1">
      <alignment horizontal="center" vertical="top" wrapText="1"/>
      <protection/>
    </xf>
    <xf numFmtId="0" fontId="16" fillId="35" borderId="13" xfId="0" applyFont="1" applyFill="1" applyBorder="1" applyAlignment="1">
      <alignment horizontal="justify" vertical="top" wrapText="1"/>
    </xf>
    <xf numFmtId="2" fontId="15" fillId="0" borderId="12" xfId="42" applyNumberFormat="1" applyFont="1" applyFill="1" applyBorder="1" applyAlignment="1" applyProtection="1">
      <alignment horizontal="center" vertical="top"/>
      <protection/>
    </xf>
    <xf numFmtId="0" fontId="15" fillId="0" borderId="12" xfId="42" applyNumberFormat="1" applyFont="1" applyFill="1" applyBorder="1" applyAlignment="1" applyProtection="1">
      <alignment horizontal="center" vertical="top"/>
      <protection/>
    </xf>
    <xf numFmtId="0" fontId="12" fillId="0" borderId="12" xfId="42" applyFont="1" applyFill="1" applyBorder="1" applyAlignment="1" applyProtection="1">
      <alignment horizontal="left" vertical="center"/>
      <protection/>
    </xf>
    <xf numFmtId="0" fontId="11" fillId="37" borderId="12" xfId="42" applyFont="1" applyFill="1" applyBorder="1" applyAlignment="1" applyProtection="1">
      <alignment horizontal="center" vertical="center"/>
      <protection/>
    </xf>
    <xf numFmtId="180" fontId="13" fillId="37" borderId="12" xfId="42" applyNumberFormat="1" applyFont="1" applyFill="1" applyBorder="1" applyAlignment="1" applyProtection="1">
      <alignment horizontal="center" vertical="top"/>
      <protection/>
    </xf>
    <xf numFmtId="2" fontId="15" fillId="37" borderId="12" xfId="42" applyNumberFormat="1" applyFont="1" applyFill="1" applyBorder="1" applyAlignment="1" applyProtection="1">
      <alignment horizontal="center" vertical="top"/>
      <protection/>
    </xf>
    <xf numFmtId="180" fontId="15" fillId="37" borderId="12" xfId="42" applyNumberFormat="1" applyFont="1" applyFill="1" applyBorder="1" applyAlignment="1" applyProtection="1">
      <alignment horizontal="center" vertical="top"/>
      <protection/>
    </xf>
    <xf numFmtId="180" fontId="12" fillId="37" borderId="12" xfId="42" applyNumberFormat="1" applyFont="1" applyFill="1" applyBorder="1" applyAlignment="1" applyProtection="1">
      <alignment horizontal="center" vertical="top"/>
      <protection/>
    </xf>
    <xf numFmtId="180" fontId="12" fillId="37" borderId="12" xfId="0" applyNumberFormat="1" applyFont="1" applyFill="1" applyBorder="1" applyAlignment="1">
      <alignment horizontal="center" vertical="top"/>
    </xf>
    <xf numFmtId="180" fontId="13" fillId="37" borderId="12" xfId="0" applyNumberFormat="1" applyFont="1" applyFill="1" applyBorder="1" applyAlignment="1">
      <alignment horizontal="center" vertical="top"/>
    </xf>
    <xf numFmtId="0" fontId="15" fillId="37" borderId="12" xfId="42" applyNumberFormat="1" applyFont="1" applyFill="1" applyBorder="1" applyAlignment="1" applyProtection="1">
      <alignment horizontal="center" vertical="top"/>
      <protection/>
    </xf>
    <xf numFmtId="180" fontId="22" fillId="0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justify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6" fillId="0" borderId="12" xfId="0" applyNumberFormat="1" applyFont="1" applyFill="1" applyBorder="1" applyAlignment="1">
      <alignment horizontal="center" vertical="top" wrapText="1"/>
    </xf>
    <xf numFmtId="180" fontId="16" fillId="0" borderId="12" xfId="0" applyNumberFormat="1" applyFont="1" applyFill="1" applyBorder="1" applyAlignment="1">
      <alignment horizontal="center" vertical="top" wrapText="1"/>
    </xf>
    <xf numFmtId="180" fontId="10" fillId="35" borderId="12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180" fontId="11" fillId="37" borderId="13" xfId="0" applyNumberFormat="1" applyFont="1" applyFill="1" applyBorder="1" applyAlignment="1">
      <alignment horizontal="center" vertical="top" wrapText="1"/>
    </xf>
    <xf numFmtId="181" fontId="22" fillId="0" borderId="10" xfId="0" applyNumberFormat="1" applyFont="1" applyFill="1" applyBorder="1" applyAlignment="1">
      <alignment vertical="center" wrapText="1"/>
    </xf>
    <xf numFmtId="181" fontId="10" fillId="0" borderId="12" xfId="0" applyNumberFormat="1" applyFont="1" applyFill="1" applyBorder="1" applyAlignment="1">
      <alignment vertical="center" wrapText="1"/>
    </xf>
    <xf numFmtId="181" fontId="10" fillId="0" borderId="13" xfId="0" applyNumberFormat="1" applyFont="1" applyFill="1" applyBorder="1" applyAlignment="1">
      <alignment vertical="center" wrapText="1"/>
    </xf>
    <xf numFmtId="180" fontId="15" fillId="37" borderId="13" xfId="42" applyNumberFormat="1" applyFont="1" applyFill="1" applyBorder="1" applyAlignment="1" applyProtection="1">
      <alignment horizontal="center" vertical="top" wrapText="1"/>
      <protection/>
    </xf>
    <xf numFmtId="180" fontId="15" fillId="37" borderId="13" xfId="0" applyNumberFormat="1" applyFont="1" applyFill="1" applyBorder="1" applyAlignment="1">
      <alignment horizontal="center" vertical="top" wrapText="1"/>
    </xf>
    <xf numFmtId="2" fontId="15" fillId="37" borderId="13" xfId="0" applyNumberFormat="1" applyFont="1" applyFill="1" applyBorder="1" applyAlignment="1">
      <alignment horizontal="center" vertical="top" wrapText="1"/>
    </xf>
    <xf numFmtId="2" fontId="11" fillId="37" borderId="13" xfId="0" applyNumberFormat="1" applyFont="1" applyFill="1" applyBorder="1" applyAlignment="1">
      <alignment horizontal="center" vertical="top"/>
    </xf>
    <xf numFmtId="180" fontId="11" fillId="37" borderId="13" xfId="0" applyNumberFormat="1" applyFont="1" applyFill="1" applyBorder="1" applyAlignment="1">
      <alignment horizontal="center" vertical="top"/>
    </xf>
    <xf numFmtId="180" fontId="15" fillId="37" borderId="13" xfId="0" applyNumberFormat="1" applyFont="1" applyFill="1" applyBorder="1" applyAlignment="1">
      <alignment horizontal="center" vertical="top"/>
    </xf>
    <xf numFmtId="0" fontId="11" fillId="37" borderId="13" xfId="0" applyNumberFormat="1" applyFont="1" applyFill="1" applyBorder="1" applyAlignment="1">
      <alignment horizontal="center" vertical="top"/>
    </xf>
    <xf numFmtId="0" fontId="12" fillId="35" borderId="12" xfId="0" applyFont="1" applyFill="1" applyBorder="1" applyAlignment="1">
      <alignment horizontal="justify" vertical="top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0" fontId="13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1" fontId="16" fillId="0" borderId="13" xfId="0" applyNumberFormat="1" applyFont="1" applyBorder="1" applyAlignment="1">
      <alignment vertical="center"/>
    </xf>
    <xf numFmtId="11" fontId="22" fillId="0" borderId="1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Border="1" applyAlignment="1">
      <alignment vertical="center"/>
    </xf>
    <xf numFmtId="180" fontId="10" fillId="33" borderId="13" xfId="0" applyNumberFormat="1" applyFont="1" applyFill="1" applyBorder="1" applyAlignment="1">
      <alignment horizontal="right" vertical="center" wrapText="1"/>
    </xf>
    <xf numFmtId="0" fontId="16" fillId="35" borderId="12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11" fontId="14" fillId="35" borderId="10" xfId="0" applyNumberFormat="1" applyFont="1" applyFill="1" applyBorder="1" applyAlignment="1">
      <alignment horizontal="center" vertical="center" wrapText="1"/>
    </xf>
    <xf numFmtId="11" fontId="16" fillId="0" borderId="12" xfId="0" applyNumberFormat="1" applyFont="1" applyFill="1" applyBorder="1" applyAlignment="1">
      <alignment horizontal="center" vertical="center" wrapText="1"/>
    </xf>
    <xf numFmtId="11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2" fillId="35" borderId="12" xfId="42" applyFont="1" applyFill="1" applyBorder="1" applyAlignment="1" applyProtection="1">
      <alignment horizontal="center" vertical="top"/>
      <protection/>
    </xf>
    <xf numFmtId="180" fontId="15" fillId="35" borderId="12" xfId="42" applyNumberFormat="1" applyFont="1" applyFill="1" applyBorder="1" applyAlignment="1" applyProtection="1">
      <alignment horizontal="center" vertical="top"/>
      <protection/>
    </xf>
    <xf numFmtId="180" fontId="13" fillId="35" borderId="12" xfId="42" applyNumberFormat="1" applyFont="1" applyFill="1" applyBorder="1" applyAlignment="1" applyProtection="1">
      <alignment horizontal="center" vertical="top" wrapText="1"/>
      <protection/>
    </xf>
    <xf numFmtId="2" fontId="15" fillId="35" borderId="12" xfId="42" applyNumberFormat="1" applyFont="1" applyFill="1" applyBorder="1" applyAlignment="1" applyProtection="1">
      <alignment horizontal="center" vertical="top"/>
      <protection/>
    </xf>
    <xf numFmtId="0" fontId="15" fillId="35" borderId="12" xfId="42" applyNumberFormat="1" applyFont="1" applyFill="1" applyBorder="1" applyAlignment="1" applyProtection="1">
      <alignment horizontal="center" vertical="top"/>
      <protection/>
    </xf>
    <xf numFmtId="0" fontId="12" fillId="35" borderId="13" xfId="42" applyFont="1" applyFill="1" applyBorder="1" applyAlignment="1" applyProtection="1">
      <alignment horizontal="center" vertical="top"/>
      <protection/>
    </xf>
    <xf numFmtId="0" fontId="12" fillId="35" borderId="13" xfId="0" applyFont="1" applyFill="1" applyBorder="1" applyAlignment="1">
      <alignment horizontal="justify" vertical="top" wrapText="1"/>
    </xf>
    <xf numFmtId="180" fontId="15" fillId="35" borderId="13" xfId="42" applyNumberFormat="1" applyFont="1" applyFill="1" applyBorder="1" applyAlignment="1" applyProtection="1">
      <alignment horizontal="center" vertical="top"/>
      <protection/>
    </xf>
    <xf numFmtId="2" fontId="15" fillId="35" borderId="13" xfId="42" applyNumberFormat="1" applyFont="1" applyFill="1" applyBorder="1" applyAlignment="1" applyProtection="1">
      <alignment horizontal="center" vertical="top"/>
      <protection/>
    </xf>
    <xf numFmtId="180" fontId="13" fillId="35" borderId="18" xfId="0" applyNumberFormat="1" applyFont="1" applyFill="1" applyBorder="1" applyAlignment="1">
      <alignment horizontal="center" vertical="top"/>
    </xf>
    <xf numFmtId="0" fontId="15" fillId="35" borderId="13" xfId="42" applyNumberFormat="1" applyFont="1" applyFill="1" applyBorder="1" applyAlignment="1" applyProtection="1">
      <alignment horizontal="center" vertical="top"/>
      <protection/>
    </xf>
    <xf numFmtId="0" fontId="10" fillId="35" borderId="0" xfId="0" applyFont="1" applyFill="1" applyAlignment="1">
      <alignment horizontal="justify" vertical="top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6" fillId="35" borderId="13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6" fillId="0" borderId="32" xfId="0" applyFont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0" fillId="33" borderId="22" xfId="0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vertical="center" wrapText="1"/>
    </xf>
    <xf numFmtId="0" fontId="16" fillId="0" borderId="2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center" wrapText="1"/>
    </xf>
    <xf numFmtId="1" fontId="22" fillId="33" borderId="38" xfId="0" applyNumberFormat="1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top" wrapText="1"/>
    </xf>
    <xf numFmtId="0" fontId="21" fillId="36" borderId="20" xfId="0" applyFont="1" applyFill="1" applyBorder="1" applyAlignment="1">
      <alignment horizontal="justify" vertical="top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top" wrapText="1"/>
    </xf>
    <xf numFmtId="0" fontId="16" fillId="35" borderId="13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6" fillId="35" borderId="13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justify" vertical="top" wrapText="1"/>
    </xf>
    <xf numFmtId="11" fontId="10" fillId="0" borderId="13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justify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center" wrapText="1"/>
    </xf>
    <xf numFmtId="181" fontId="22" fillId="37" borderId="10" xfId="0" applyNumberFormat="1" applyFont="1" applyFill="1" applyBorder="1" applyAlignment="1">
      <alignment vertical="center" wrapText="1"/>
    </xf>
    <xf numFmtId="181" fontId="14" fillId="37" borderId="10" xfId="0" applyNumberFormat="1" applyFont="1" applyFill="1" applyBorder="1" applyAlignment="1">
      <alignment horizontal="center" vertical="top" wrapText="1"/>
    </xf>
    <xf numFmtId="181" fontId="14" fillId="37" borderId="26" xfId="0" applyNumberFormat="1" applyFont="1" applyFill="1" applyBorder="1" applyAlignment="1">
      <alignment horizontal="center" vertical="top" wrapText="1"/>
    </xf>
    <xf numFmtId="0" fontId="67" fillId="35" borderId="0" xfId="0" applyFont="1" applyFill="1" applyAlignment="1">
      <alignment horizontal="justify" vertical="top"/>
    </xf>
    <xf numFmtId="180" fontId="10" fillId="33" borderId="10" xfId="0" applyNumberFormat="1" applyFont="1" applyFill="1" applyBorder="1" applyAlignment="1">
      <alignment vertical="center" wrapText="1"/>
    </xf>
    <xf numFmtId="2" fontId="13" fillId="35" borderId="13" xfId="0" applyNumberFormat="1" applyFont="1" applyFill="1" applyBorder="1" applyAlignment="1">
      <alignment horizontal="center" vertical="top" wrapText="1"/>
    </xf>
    <xf numFmtId="180" fontId="13" fillId="35" borderId="13" xfId="0" applyNumberFormat="1" applyFont="1" applyFill="1" applyBorder="1" applyAlignment="1">
      <alignment horizontal="center" vertical="top" wrapText="1"/>
    </xf>
    <xf numFmtId="180" fontId="13" fillId="35" borderId="12" xfId="0" applyNumberFormat="1" applyFont="1" applyFill="1" applyBorder="1" applyAlignment="1">
      <alignment horizontal="center" vertical="top" wrapText="1"/>
    </xf>
    <xf numFmtId="2" fontId="13" fillId="35" borderId="12" xfId="0" applyNumberFormat="1" applyFont="1" applyFill="1" applyBorder="1" applyAlignment="1">
      <alignment horizontal="center" vertical="top" wrapText="1"/>
    </xf>
    <xf numFmtId="180" fontId="11" fillId="35" borderId="12" xfId="0" applyNumberFormat="1" applyFont="1" applyFill="1" applyBorder="1" applyAlignment="1">
      <alignment horizontal="center" vertical="top" wrapText="1"/>
    </xf>
    <xf numFmtId="180" fontId="13" fillId="35" borderId="13" xfId="42" applyNumberFormat="1" applyFont="1" applyFill="1" applyBorder="1" applyAlignment="1" applyProtection="1">
      <alignment horizontal="center" vertical="top" wrapText="1"/>
      <protection/>
    </xf>
    <xf numFmtId="180" fontId="11" fillId="35" borderId="13" xfId="0" applyNumberFormat="1" applyFont="1" applyFill="1" applyBorder="1" applyAlignment="1">
      <alignment horizontal="center" vertical="top" wrapText="1"/>
    </xf>
    <xf numFmtId="180" fontId="13" fillId="35" borderId="13" xfId="0" applyNumberFormat="1" applyFont="1" applyFill="1" applyBorder="1" applyAlignment="1">
      <alignment horizontal="center" vertical="top"/>
    </xf>
    <xf numFmtId="180" fontId="13" fillId="35" borderId="12" xfId="42" applyNumberFormat="1" applyFont="1" applyFill="1" applyBorder="1" applyAlignment="1" applyProtection="1">
      <alignment horizontal="center" vertical="top"/>
      <protection/>
    </xf>
    <xf numFmtId="180" fontId="12" fillId="35" borderId="12" xfId="42" applyNumberFormat="1" applyFont="1" applyFill="1" applyBorder="1" applyAlignment="1" applyProtection="1">
      <alignment horizontal="center" vertical="top"/>
      <protection/>
    </xf>
    <xf numFmtId="180" fontId="13" fillId="35" borderId="11" xfId="42" applyNumberFormat="1" applyFont="1" applyFill="1" applyBorder="1" applyAlignment="1" applyProtection="1">
      <alignment horizontal="center" vertical="top"/>
      <protection/>
    </xf>
    <xf numFmtId="2" fontId="15" fillId="35" borderId="11" xfId="42" applyNumberFormat="1" applyFont="1" applyFill="1" applyBorder="1" applyAlignment="1" applyProtection="1">
      <alignment horizontal="center" vertical="top"/>
      <protection/>
    </xf>
    <xf numFmtId="180" fontId="12" fillId="35" borderId="39" xfId="0" applyNumberFormat="1" applyFont="1" applyFill="1" applyBorder="1" applyAlignment="1">
      <alignment horizontal="center" vertical="top" wrapText="1"/>
    </xf>
    <xf numFmtId="180" fontId="12" fillId="35" borderId="15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Alignment="1">
      <alignment/>
    </xf>
    <xf numFmtId="0" fontId="10" fillId="35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 vertical="top"/>
    </xf>
    <xf numFmtId="0" fontId="68" fillId="35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vertical="top" wrapText="1"/>
    </xf>
    <xf numFmtId="0" fontId="16" fillId="35" borderId="12" xfId="0" applyFont="1" applyFill="1" applyBorder="1" applyAlignment="1">
      <alignment horizontal="left" vertical="top" wrapText="1"/>
    </xf>
    <xf numFmtId="0" fontId="68" fillId="35" borderId="12" xfId="0" applyFont="1" applyFill="1" applyBorder="1" applyAlignment="1">
      <alignment horizontal="center" vertical="top"/>
    </xf>
    <xf numFmtId="0" fontId="68" fillId="35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2" fontId="16" fillId="38" borderId="12" xfId="0" applyNumberFormat="1" applyFont="1" applyFill="1" applyBorder="1" applyAlignment="1">
      <alignment horizontal="center" vertical="top" wrapText="1"/>
    </xf>
    <xf numFmtId="0" fontId="12" fillId="0" borderId="12" xfId="42" applyFont="1" applyFill="1" applyBorder="1" applyAlignment="1" applyProtection="1">
      <alignment vertical="center"/>
      <protection/>
    </xf>
    <xf numFmtId="2" fontId="10" fillId="38" borderId="12" xfId="0" applyNumberFormat="1" applyFont="1" applyFill="1" applyBorder="1" applyAlignment="1">
      <alignment horizontal="center" vertical="top"/>
    </xf>
    <xf numFmtId="180" fontId="12" fillId="38" borderId="11" xfId="0" applyNumberFormat="1" applyFont="1" applyFill="1" applyBorder="1" applyAlignment="1">
      <alignment horizontal="center" vertical="top" wrapText="1"/>
    </xf>
    <xf numFmtId="180" fontId="13" fillId="38" borderId="11" xfId="0" applyNumberFormat="1" applyFont="1" applyFill="1" applyBorder="1" applyAlignment="1">
      <alignment horizontal="center" vertical="top"/>
    </xf>
    <xf numFmtId="180" fontId="12" fillId="38" borderId="13" xfId="0" applyNumberFormat="1" applyFont="1" applyFill="1" applyBorder="1" applyAlignment="1">
      <alignment horizontal="center" vertical="top" wrapText="1"/>
    </xf>
    <xf numFmtId="180" fontId="12" fillId="38" borderId="12" xfId="0" applyNumberFormat="1" applyFont="1" applyFill="1" applyBorder="1" applyAlignment="1">
      <alignment horizontal="center" vertical="top" wrapText="1"/>
    </xf>
    <xf numFmtId="180" fontId="13" fillId="38" borderId="12" xfId="0" applyNumberFormat="1" applyFont="1" applyFill="1" applyBorder="1" applyAlignment="1">
      <alignment horizontal="center" vertical="top"/>
    </xf>
    <xf numFmtId="180" fontId="13" fillId="38" borderId="0" xfId="0" applyNumberFormat="1" applyFont="1" applyFill="1" applyAlignment="1">
      <alignment horizontal="center" vertical="top"/>
    </xf>
    <xf numFmtId="180" fontId="13" fillId="38" borderId="13" xfId="0" applyNumberFormat="1" applyFont="1" applyFill="1" applyBorder="1" applyAlignment="1">
      <alignment horizontal="center" vertical="top"/>
    </xf>
    <xf numFmtId="180" fontId="12" fillId="38" borderId="11" xfId="42" applyNumberFormat="1" applyFont="1" applyFill="1" applyBorder="1" applyAlignment="1" applyProtection="1">
      <alignment horizontal="center" vertical="top"/>
      <protection/>
    </xf>
    <xf numFmtId="180" fontId="12" fillId="38" borderId="12" xfId="42" applyNumberFormat="1" applyFont="1" applyFill="1" applyBorder="1" applyAlignment="1" applyProtection="1">
      <alignment horizontal="center" vertical="top"/>
      <protection/>
    </xf>
    <xf numFmtId="180" fontId="13" fillId="38" borderId="11" xfId="42" applyNumberFormat="1" applyFont="1" applyFill="1" applyBorder="1" applyAlignment="1" applyProtection="1">
      <alignment horizontal="center" vertical="top"/>
      <protection/>
    </xf>
    <xf numFmtId="180" fontId="13" fillId="38" borderId="12" xfId="42" applyNumberFormat="1" applyFont="1" applyFill="1" applyBorder="1" applyAlignment="1" applyProtection="1">
      <alignment horizontal="center" vertical="top"/>
      <protection/>
    </xf>
    <xf numFmtId="180" fontId="12" fillId="38" borderId="12" xfId="0" applyNumberFormat="1" applyFont="1" applyFill="1" applyBorder="1" applyAlignment="1">
      <alignment horizontal="center" vertical="top"/>
    </xf>
    <xf numFmtId="180" fontId="13" fillId="38" borderId="12" xfId="0" applyNumberFormat="1" applyFont="1" applyFill="1" applyBorder="1" applyAlignment="1">
      <alignment horizontal="center" vertical="top" wrapText="1"/>
    </xf>
    <xf numFmtId="180" fontId="13" fillId="38" borderId="13" xfId="0" applyNumberFormat="1" applyFont="1" applyFill="1" applyBorder="1" applyAlignment="1">
      <alignment horizontal="center" vertical="top" wrapText="1"/>
    </xf>
    <xf numFmtId="180" fontId="13" fillId="38" borderId="13" xfId="42" applyNumberFormat="1" applyFont="1" applyFill="1" applyBorder="1" applyAlignment="1" applyProtection="1">
      <alignment horizontal="center" vertical="top"/>
      <protection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10" fillId="37" borderId="12" xfId="0" applyFont="1" applyFill="1" applyBorder="1" applyAlignment="1">
      <alignment horizontal="center" vertical="top"/>
    </xf>
    <xf numFmtId="2" fontId="10" fillId="37" borderId="12" xfId="0" applyNumberFormat="1" applyFont="1" applyFill="1" applyBorder="1" applyAlignment="1">
      <alignment horizontal="center" vertical="top" wrapText="1"/>
    </xf>
    <xf numFmtId="0" fontId="68" fillId="37" borderId="12" xfId="0" applyFont="1" applyFill="1" applyBorder="1" applyAlignment="1">
      <alignment horizontal="center" vertical="top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12" fillId="0" borderId="20" xfId="0" applyNumberFormat="1" applyFont="1" applyFill="1" applyBorder="1" applyAlignment="1">
      <alignment horizontal="center" vertical="center" wrapText="1"/>
    </xf>
    <xf numFmtId="180" fontId="11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top" wrapText="1"/>
    </xf>
    <xf numFmtId="0" fontId="15" fillId="38" borderId="40" xfId="42" applyFont="1" applyFill="1" applyBorder="1" applyAlignment="1" applyProtection="1">
      <alignment horizontal="left" vertical="top"/>
      <protection/>
    </xf>
    <xf numFmtId="0" fontId="15" fillId="38" borderId="41" xfId="42" applyFont="1" applyFill="1" applyBorder="1" applyAlignment="1" applyProtection="1">
      <alignment horizontal="left" vertical="top"/>
      <protection/>
    </xf>
    <xf numFmtId="0" fontId="15" fillId="38" borderId="37" xfId="42" applyFont="1" applyFill="1" applyBorder="1" applyAlignment="1" applyProtection="1">
      <alignment horizontal="left" vertical="top"/>
      <protection/>
    </xf>
    <xf numFmtId="0" fontId="12" fillId="0" borderId="12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5" fillId="38" borderId="42" xfId="42" applyFont="1" applyFill="1" applyBorder="1" applyAlignment="1" applyProtection="1">
      <alignment horizontal="left" vertical="top" wrapText="1"/>
      <protection/>
    </xf>
    <xf numFmtId="0" fontId="15" fillId="38" borderId="43" xfId="42" applyFont="1" applyFill="1" applyBorder="1" applyAlignment="1" applyProtection="1">
      <alignment horizontal="left" vertical="top" wrapText="1"/>
      <protection/>
    </xf>
    <xf numFmtId="0" fontId="15" fillId="38" borderId="41" xfId="42" applyFont="1" applyFill="1" applyBorder="1" applyAlignment="1" applyProtection="1">
      <alignment horizontal="left" vertical="top" wrapText="1"/>
      <protection/>
    </xf>
    <xf numFmtId="0" fontId="15" fillId="38" borderId="37" xfId="42" applyFont="1" applyFill="1" applyBorder="1" applyAlignment="1" applyProtection="1">
      <alignment horizontal="left" vertical="top" wrapText="1"/>
      <protection/>
    </xf>
    <xf numFmtId="0" fontId="15" fillId="38" borderId="40" xfId="42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5" fillId="38" borderId="13" xfId="42" applyFont="1" applyFill="1" applyBorder="1" applyAlignment="1" applyProtection="1">
      <alignment vertical="top"/>
      <protection/>
    </xf>
    <xf numFmtId="0" fontId="12" fillId="35" borderId="13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44" xfId="0" applyFont="1" applyBorder="1" applyAlignment="1">
      <alignment horizontal="center" vertical="top"/>
    </xf>
    <xf numFmtId="180" fontId="20" fillId="0" borderId="44" xfId="0" applyNumberFormat="1" applyFont="1" applyBorder="1" applyAlignment="1">
      <alignment horizontal="center" vertical="top"/>
    </xf>
    <xf numFmtId="0" fontId="19" fillId="35" borderId="15" xfId="0" applyFont="1" applyFill="1" applyBorder="1" applyAlignment="1">
      <alignment horizontal="justify" vertical="top"/>
    </xf>
    <xf numFmtId="0" fontId="0" fillId="35" borderId="45" xfId="0" applyFill="1" applyBorder="1" applyAlignment="1">
      <alignment horizontal="justify" vertical="top"/>
    </xf>
    <xf numFmtId="0" fontId="0" fillId="35" borderId="20" xfId="0" applyFill="1" applyBorder="1" applyAlignment="1">
      <alignment horizontal="justify" vertical="top"/>
    </xf>
    <xf numFmtId="0" fontId="17" fillId="0" borderId="15" xfId="0" applyFont="1" applyFill="1" applyBorder="1" applyAlignment="1">
      <alignment horizontal="justify" vertical="top" wrapText="1"/>
    </xf>
    <xf numFmtId="0" fontId="0" fillId="0" borderId="45" xfId="0" applyFill="1" applyBorder="1" applyAlignment="1">
      <alignment horizontal="justify" vertical="top" wrapText="1"/>
    </xf>
    <xf numFmtId="0" fontId="0" fillId="0" borderId="20" xfId="0" applyFill="1" applyBorder="1" applyAlignment="1">
      <alignment horizontal="justify" vertical="top" wrapText="1"/>
    </xf>
    <xf numFmtId="0" fontId="17" fillId="35" borderId="15" xfId="0" applyFont="1" applyFill="1" applyBorder="1" applyAlignment="1">
      <alignment horizontal="justify" vertical="top" wrapText="1"/>
    </xf>
    <xf numFmtId="0" fontId="0" fillId="35" borderId="45" xfId="0" applyFill="1" applyBorder="1" applyAlignment="1">
      <alignment horizontal="justify" vertical="top" wrapText="1"/>
    </xf>
    <xf numFmtId="0" fontId="0" fillId="35" borderId="20" xfId="0" applyFill="1" applyBorder="1" applyAlignment="1">
      <alignment horizontal="justify" vertical="top" wrapText="1"/>
    </xf>
    <xf numFmtId="0" fontId="19" fillId="35" borderId="15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top"/>
    </xf>
    <xf numFmtId="0" fontId="10" fillId="35" borderId="13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180" fontId="10" fillId="33" borderId="13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47" xfId="42" applyFont="1" applyBorder="1" applyAlignment="1" applyProtection="1">
      <alignment horizontal="center" vertical="center" wrapText="1"/>
      <protection/>
    </xf>
    <xf numFmtId="0" fontId="16" fillId="0" borderId="48" xfId="42" applyFont="1" applyBorder="1" applyAlignment="1" applyProtection="1">
      <alignment horizontal="center" vertical="center" wrapText="1"/>
      <protection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6" fillId="35" borderId="13" xfId="0" applyFont="1" applyFill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6" fillId="35" borderId="11" xfId="0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8" xfId="0" applyNumberFormat="1" applyFont="1" applyFill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46" xfId="0" applyFont="1" applyFill="1" applyBorder="1" applyAlignment="1">
      <alignment horizontal="justify" vertical="top" wrapText="1"/>
    </xf>
    <xf numFmtId="0" fontId="18" fillId="34" borderId="29" xfId="0" applyFont="1" applyFill="1" applyBorder="1" applyAlignment="1">
      <alignment vertical="top"/>
    </xf>
    <xf numFmtId="0" fontId="14" fillId="34" borderId="40" xfId="0" applyFont="1" applyFill="1" applyBorder="1" applyAlignment="1">
      <alignment horizontal="center" vertical="top" wrapText="1"/>
    </xf>
    <xf numFmtId="0" fontId="14" fillId="34" borderId="41" xfId="0" applyFont="1" applyFill="1" applyBorder="1" applyAlignment="1">
      <alignment horizontal="center" vertical="top" wrapText="1"/>
    </xf>
    <xf numFmtId="0" fontId="14" fillId="34" borderId="37" xfId="0" applyFont="1" applyFill="1" applyBorder="1" applyAlignment="1">
      <alignment horizontal="center" vertical="top" wrapText="1"/>
    </xf>
    <xf numFmtId="0" fontId="22" fillId="34" borderId="40" xfId="0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wrapText="1"/>
    </xf>
    <xf numFmtId="0" fontId="21" fillId="36" borderId="13" xfId="0" applyFont="1" applyFill="1" applyBorder="1" applyAlignment="1">
      <alignment horizontal="justify" vertical="center" wrapText="1"/>
    </xf>
    <xf numFmtId="0" fontId="21" fillId="36" borderId="18" xfId="0" applyFont="1" applyFill="1" applyBorder="1" applyAlignment="1">
      <alignment horizontal="justify" vertical="center" wrapText="1"/>
    </xf>
    <xf numFmtId="0" fontId="21" fillId="36" borderId="1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zoomScale="55" zoomScaleNormal="55" zoomScalePageLayoutView="0" workbookViewId="0" topLeftCell="A102">
      <selection activeCell="G55" sqref="G55"/>
    </sheetView>
  </sheetViews>
  <sheetFormatPr defaultColWidth="9.00390625" defaultRowHeight="12.75" outlineLevelCol="1"/>
  <cols>
    <col min="1" max="1" width="6.75390625" style="0" customWidth="1"/>
    <col min="2" max="2" width="50.00390625" style="1" customWidth="1"/>
    <col min="3" max="3" width="12.00390625" style="2" customWidth="1"/>
    <col min="4" max="4" width="19.00390625" style="6" customWidth="1"/>
    <col min="5" max="5" width="20.375" style="401" customWidth="1"/>
    <col min="6" max="6" width="4.75390625" style="13" customWidth="1"/>
    <col min="7" max="7" width="19.75390625" style="9" customWidth="1" outlineLevel="1"/>
    <col min="8" max="8" width="21.25390625" style="26" customWidth="1" outlineLevel="1"/>
    <col min="9" max="9" width="5.00390625" style="13" customWidth="1" outlineLevel="1"/>
    <col min="10" max="10" width="18.125" style="7" customWidth="1"/>
    <col min="11" max="11" width="19.375" style="3" customWidth="1"/>
    <col min="12" max="12" width="4.875" style="13" customWidth="1"/>
    <col min="13" max="13" width="13.125" style="351" customWidth="1"/>
    <col min="14" max="14" width="28.125" style="0" customWidth="1"/>
    <col min="15" max="15" width="18.125" style="0" customWidth="1"/>
    <col min="16" max="16" width="19.625" style="0" customWidth="1"/>
    <col min="17" max="17" width="14.625" style="0" customWidth="1"/>
  </cols>
  <sheetData>
    <row r="1" spans="1:13" ht="40.5" customHeight="1">
      <c r="A1" s="598" t="s">
        <v>483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29.25" customHeight="1">
      <c r="A2" s="600" t="s">
        <v>490</v>
      </c>
      <c r="B2" s="600"/>
      <c r="C2" s="600"/>
      <c r="D2" s="600"/>
      <c r="E2" s="600"/>
      <c r="F2" s="600"/>
      <c r="G2" s="600"/>
      <c r="H2" s="600"/>
      <c r="I2" s="600"/>
      <c r="J2" s="600"/>
      <c r="K2" s="601"/>
      <c r="L2" s="600"/>
      <c r="M2" s="600"/>
    </row>
    <row r="3" spans="1:13" ht="34.5" customHeight="1">
      <c r="A3" s="580" t="s">
        <v>136</v>
      </c>
      <c r="B3" s="580" t="s">
        <v>137</v>
      </c>
      <c r="C3" s="580" t="s">
        <v>138</v>
      </c>
      <c r="D3" s="580" t="s">
        <v>139</v>
      </c>
      <c r="E3" s="580"/>
      <c r="F3" s="580"/>
      <c r="G3" s="580" t="s">
        <v>140</v>
      </c>
      <c r="H3" s="580"/>
      <c r="I3" s="580"/>
      <c r="J3" s="580" t="s">
        <v>141</v>
      </c>
      <c r="K3" s="580"/>
      <c r="L3" s="580"/>
      <c r="M3" s="579" t="s">
        <v>180</v>
      </c>
    </row>
    <row r="4" spans="1:13" ht="84" customHeight="1">
      <c r="A4" s="580"/>
      <c r="B4" s="580"/>
      <c r="C4" s="580"/>
      <c r="D4" s="51" t="s">
        <v>142</v>
      </c>
      <c r="E4" s="23" t="s">
        <v>143</v>
      </c>
      <c r="F4" s="107" t="s">
        <v>144</v>
      </c>
      <c r="G4" s="23" t="s">
        <v>142</v>
      </c>
      <c r="H4" s="23" t="s">
        <v>143</v>
      </c>
      <c r="I4" s="107" t="s">
        <v>144</v>
      </c>
      <c r="J4" s="51" t="s">
        <v>142</v>
      </c>
      <c r="K4" s="52" t="s">
        <v>143</v>
      </c>
      <c r="L4" s="107" t="s">
        <v>144</v>
      </c>
      <c r="M4" s="579"/>
    </row>
    <row r="5" spans="1:13" s="133" customFormat="1" ht="15" customHeight="1">
      <c r="A5" s="53">
        <v>1</v>
      </c>
      <c r="B5" s="53">
        <v>2</v>
      </c>
      <c r="C5" s="53">
        <v>3</v>
      </c>
      <c r="D5" s="53">
        <v>4</v>
      </c>
      <c r="E5" s="402">
        <v>5</v>
      </c>
      <c r="F5" s="53">
        <v>6</v>
      </c>
      <c r="G5" s="54">
        <v>8</v>
      </c>
      <c r="H5" s="54">
        <v>9</v>
      </c>
      <c r="I5" s="53">
        <v>10</v>
      </c>
      <c r="J5" s="53">
        <v>12</v>
      </c>
      <c r="K5" s="53">
        <v>13</v>
      </c>
      <c r="L5" s="53">
        <v>14</v>
      </c>
      <c r="M5" s="53">
        <v>16</v>
      </c>
    </row>
    <row r="6" spans="1:13" ht="21" customHeight="1" thickBot="1">
      <c r="A6" s="595" t="s">
        <v>155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</row>
    <row r="7" spans="1:15" s="4" customFormat="1" ht="199.5" customHeight="1" thickBot="1">
      <c r="A7" s="55" t="s">
        <v>122</v>
      </c>
      <c r="B7" s="37" t="s">
        <v>257</v>
      </c>
      <c r="C7" s="34" t="s">
        <v>477</v>
      </c>
      <c r="D7" s="14">
        <f>SUM(D8:D13)</f>
        <v>312500.6</v>
      </c>
      <c r="E7" s="14">
        <f>SUM(E8:E13)</f>
        <v>6472506.88308</v>
      </c>
      <c r="F7" s="14">
        <f aca="true" t="shared" si="0" ref="F7:L7">SUM(F8:F13)</f>
        <v>0</v>
      </c>
      <c r="G7" s="14">
        <f t="shared" si="0"/>
        <v>300485.95431</v>
      </c>
      <c r="H7" s="14">
        <f t="shared" si="0"/>
        <v>6472503.77608</v>
      </c>
      <c r="I7" s="14">
        <f t="shared" si="0"/>
        <v>0</v>
      </c>
      <c r="J7" s="14">
        <f t="shared" si="0"/>
        <v>300485.95431</v>
      </c>
      <c r="K7" s="14">
        <f t="shared" si="0"/>
        <v>6472503.77608</v>
      </c>
      <c r="L7" s="14">
        <f t="shared" si="0"/>
        <v>0</v>
      </c>
      <c r="M7" s="324"/>
      <c r="O7" s="8"/>
    </row>
    <row r="8" spans="1:16" ht="198.75" customHeight="1">
      <c r="A8" s="152" t="s">
        <v>131</v>
      </c>
      <c r="B8" s="49" t="s">
        <v>253</v>
      </c>
      <c r="C8" s="38" t="s">
        <v>123</v>
      </c>
      <c r="D8" s="27"/>
      <c r="E8" s="27">
        <v>6427792.1</v>
      </c>
      <c r="F8" s="169"/>
      <c r="G8" s="27"/>
      <c r="H8" s="545">
        <v>6427792.1</v>
      </c>
      <c r="I8" s="110"/>
      <c r="J8" s="39"/>
      <c r="K8" s="40">
        <f>H8</f>
        <v>6427792.1</v>
      </c>
      <c r="L8" s="122"/>
      <c r="M8" s="325"/>
      <c r="N8" s="6"/>
      <c r="O8" s="8"/>
      <c r="P8" s="6"/>
    </row>
    <row r="9" spans="1:16" ht="243" customHeight="1">
      <c r="A9" s="153" t="s">
        <v>132</v>
      </c>
      <c r="B9" s="56" t="s">
        <v>30</v>
      </c>
      <c r="C9" s="41" t="s">
        <v>123</v>
      </c>
      <c r="D9" s="28"/>
      <c r="E9" s="27">
        <v>6801.3343</v>
      </c>
      <c r="F9" s="166"/>
      <c r="G9" s="28"/>
      <c r="H9" s="545">
        <v>6801.3343</v>
      </c>
      <c r="I9" s="111"/>
      <c r="J9" s="39"/>
      <c r="K9" s="40">
        <f>H9</f>
        <v>6801.3343</v>
      </c>
      <c r="L9" s="123"/>
      <c r="M9" s="326"/>
      <c r="N9" s="6"/>
      <c r="O9" s="8"/>
      <c r="P9" s="6"/>
    </row>
    <row r="10" spans="1:16" ht="213.75" customHeight="1">
      <c r="A10" s="153" t="s">
        <v>133</v>
      </c>
      <c r="B10" s="57" t="s">
        <v>22</v>
      </c>
      <c r="C10" s="41" t="s">
        <v>123</v>
      </c>
      <c r="D10" s="28"/>
      <c r="E10" s="28">
        <v>654.9</v>
      </c>
      <c r="F10" s="166"/>
      <c r="G10" s="28"/>
      <c r="H10" s="549">
        <v>654.9</v>
      </c>
      <c r="I10" s="111"/>
      <c r="J10" s="39"/>
      <c r="K10" s="40">
        <f>H10</f>
        <v>654.9</v>
      </c>
      <c r="L10" s="123"/>
      <c r="M10" s="326"/>
      <c r="N10" s="6"/>
      <c r="O10" s="8"/>
      <c r="P10" s="6"/>
    </row>
    <row r="11" spans="1:16" ht="117" customHeight="1">
      <c r="A11" s="154" t="s">
        <v>134</v>
      </c>
      <c r="B11" s="48" t="s">
        <v>254</v>
      </c>
      <c r="C11" s="42" t="s">
        <v>123</v>
      </c>
      <c r="D11" s="29"/>
      <c r="E11" s="29">
        <v>8942.2</v>
      </c>
      <c r="F11" s="171"/>
      <c r="G11" s="29"/>
      <c r="H11" s="547">
        <v>8939.093</v>
      </c>
      <c r="I11" s="112"/>
      <c r="J11" s="70"/>
      <c r="K11" s="71">
        <f>H11</f>
        <v>8939.093</v>
      </c>
      <c r="L11" s="124"/>
      <c r="M11" s="327"/>
      <c r="N11" s="6"/>
      <c r="O11" s="8"/>
      <c r="P11" s="6"/>
    </row>
    <row r="12" spans="1:16" ht="90.75" customHeight="1">
      <c r="A12" s="154" t="s">
        <v>37</v>
      </c>
      <c r="B12" s="48" t="s">
        <v>442</v>
      </c>
      <c r="C12" s="42" t="s">
        <v>123</v>
      </c>
      <c r="D12" s="29">
        <v>183503.9</v>
      </c>
      <c r="E12" s="29"/>
      <c r="F12" s="171"/>
      <c r="G12" s="547">
        <v>171489.25431</v>
      </c>
      <c r="H12" s="29"/>
      <c r="I12" s="112"/>
      <c r="J12" s="70">
        <f>G12</f>
        <v>171489.25431</v>
      </c>
      <c r="K12" s="71"/>
      <c r="L12" s="124"/>
      <c r="M12" s="327"/>
      <c r="N12" s="6"/>
      <c r="O12" s="8"/>
      <c r="P12" s="6"/>
    </row>
    <row r="13" spans="1:16" ht="168.75" customHeight="1">
      <c r="A13" s="154" t="s">
        <v>106</v>
      </c>
      <c r="B13" s="48" t="s">
        <v>266</v>
      </c>
      <c r="C13" s="20" t="s">
        <v>118</v>
      </c>
      <c r="D13" s="29">
        <v>128996.7</v>
      </c>
      <c r="E13" s="29">
        <v>28316.34878</v>
      </c>
      <c r="F13" s="171"/>
      <c r="G13" s="547">
        <v>128996.7</v>
      </c>
      <c r="H13" s="547">
        <v>28316.34878</v>
      </c>
      <c r="I13" s="112"/>
      <c r="J13" s="29">
        <v>128996.7</v>
      </c>
      <c r="K13" s="29">
        <v>28316.34878</v>
      </c>
      <c r="L13" s="124"/>
      <c r="M13" s="327"/>
      <c r="N13" s="6"/>
      <c r="O13" s="8"/>
      <c r="P13" s="6"/>
    </row>
    <row r="14" spans="1:16" ht="53.25" customHeight="1">
      <c r="A14" s="155" t="s">
        <v>124</v>
      </c>
      <c r="B14" s="64" t="s">
        <v>28</v>
      </c>
      <c r="C14" s="66" t="s">
        <v>123</v>
      </c>
      <c r="D14" s="85">
        <f>SUM(D15:D16)</f>
        <v>4819.5</v>
      </c>
      <c r="E14" s="85">
        <f>SUM(E15:E16)</f>
        <v>9896.13902</v>
      </c>
      <c r="F14" s="91">
        <v>0</v>
      </c>
      <c r="G14" s="85">
        <f>SUM(G15:G16)</f>
        <v>4819.49985</v>
      </c>
      <c r="H14" s="85">
        <f>SUM(H15:H16)</f>
        <v>9891.9765</v>
      </c>
      <c r="I14" s="91">
        <v>0</v>
      </c>
      <c r="J14" s="85">
        <f>SUM(J15:J16)</f>
        <v>4819.49985</v>
      </c>
      <c r="K14" s="85">
        <f>SUM(K15:K16)</f>
        <v>9891.9765</v>
      </c>
      <c r="L14" s="91">
        <v>0</v>
      </c>
      <c r="M14" s="328"/>
      <c r="N14" s="6"/>
      <c r="O14" s="8"/>
      <c r="P14" s="6"/>
    </row>
    <row r="15" spans="1:16" ht="184.5" customHeight="1">
      <c r="A15" s="152" t="s">
        <v>135</v>
      </c>
      <c r="B15" s="49" t="s">
        <v>255</v>
      </c>
      <c r="C15" s="38" t="s">
        <v>123</v>
      </c>
      <c r="D15" s="27"/>
      <c r="E15" s="27">
        <v>8838.2</v>
      </c>
      <c r="F15" s="169"/>
      <c r="G15" s="545"/>
      <c r="H15" s="546">
        <v>8834.03751</v>
      </c>
      <c r="I15" s="110"/>
      <c r="J15" s="39"/>
      <c r="K15" s="40">
        <f>H15</f>
        <v>8834.03751</v>
      </c>
      <c r="L15" s="122"/>
      <c r="M15" s="325"/>
      <c r="N15" s="6"/>
      <c r="O15" s="8"/>
      <c r="P15" s="6"/>
    </row>
    <row r="16" spans="1:16" ht="234.75" customHeight="1">
      <c r="A16" s="154" t="s">
        <v>156</v>
      </c>
      <c r="B16" s="58" t="s">
        <v>89</v>
      </c>
      <c r="C16" s="42" t="s">
        <v>123</v>
      </c>
      <c r="D16" s="90">
        <v>4819.5</v>
      </c>
      <c r="E16" s="17">
        <v>1057.93902</v>
      </c>
      <c r="F16" s="46"/>
      <c r="G16" s="547">
        <v>4819.49985</v>
      </c>
      <c r="H16" s="547">
        <v>1057.93899</v>
      </c>
      <c r="I16" s="112"/>
      <c r="J16" s="67">
        <f>G16</f>
        <v>4819.49985</v>
      </c>
      <c r="K16" s="68">
        <f>H16</f>
        <v>1057.93899</v>
      </c>
      <c r="L16" s="124"/>
      <c r="M16" s="327"/>
      <c r="N16" s="6"/>
      <c r="O16" s="8"/>
      <c r="P16" s="6"/>
    </row>
    <row r="17" spans="1:16" ht="264" customHeight="1">
      <c r="A17" s="155" t="s">
        <v>125</v>
      </c>
      <c r="B17" s="64" t="s">
        <v>158</v>
      </c>
      <c r="C17" s="103" t="s">
        <v>479</v>
      </c>
      <c r="D17" s="85">
        <f>SUM(D26:D26)</f>
        <v>174936.8</v>
      </c>
      <c r="E17" s="85">
        <f>SUM(E18:E27)</f>
        <v>491878.54412000004</v>
      </c>
      <c r="F17" s="91">
        <v>0</v>
      </c>
      <c r="G17" s="85">
        <f>SUM(G18:G27)</f>
        <v>123108.41467</v>
      </c>
      <c r="H17" s="85">
        <f>SUM(H18:H27)</f>
        <v>473477.9402099999</v>
      </c>
      <c r="I17" s="91">
        <f>SUM(I18)</f>
        <v>0</v>
      </c>
      <c r="J17" s="85">
        <f>SUM(J18:J27)</f>
        <v>123108.41467</v>
      </c>
      <c r="K17" s="85">
        <f>SUM(K18:K27)</f>
        <v>473477.93996</v>
      </c>
      <c r="L17" s="91">
        <v>0</v>
      </c>
      <c r="M17" s="329"/>
      <c r="N17" s="6"/>
      <c r="O17" s="8"/>
      <c r="P17" s="6"/>
    </row>
    <row r="18" spans="1:16" ht="73.5" customHeight="1">
      <c r="A18" s="586" t="s">
        <v>121</v>
      </c>
      <c r="B18" s="588" t="s">
        <v>82</v>
      </c>
      <c r="C18" s="20" t="s">
        <v>123</v>
      </c>
      <c r="D18" s="28"/>
      <c r="E18" s="28">
        <v>56830.474740000005</v>
      </c>
      <c r="F18" s="166"/>
      <c r="G18" s="28"/>
      <c r="H18" s="550">
        <v>56825.83275</v>
      </c>
      <c r="I18" s="383"/>
      <c r="J18" s="70"/>
      <c r="K18" s="71">
        <f>H18</f>
        <v>56825.83275</v>
      </c>
      <c r="L18" s="384"/>
      <c r="M18" s="385"/>
      <c r="N18" s="6"/>
      <c r="O18" s="8"/>
      <c r="P18" s="6"/>
    </row>
    <row r="19" spans="1:16" ht="110.25" customHeight="1">
      <c r="A19" s="587"/>
      <c r="B19" s="589"/>
      <c r="C19" s="20" t="s">
        <v>118</v>
      </c>
      <c r="D19" s="28"/>
      <c r="E19" s="28">
        <v>312057.86938</v>
      </c>
      <c r="F19" s="166"/>
      <c r="G19" s="28"/>
      <c r="H19" s="549">
        <v>310567.09683</v>
      </c>
      <c r="I19" s="383"/>
      <c r="J19" s="70"/>
      <c r="K19" s="71">
        <v>310567.09658</v>
      </c>
      <c r="L19" s="384"/>
      <c r="M19" s="385"/>
      <c r="N19" s="6"/>
      <c r="O19" s="8"/>
      <c r="P19" s="6"/>
    </row>
    <row r="20" spans="1:16" ht="192.75" customHeight="1">
      <c r="A20" s="153" t="s">
        <v>101</v>
      </c>
      <c r="B20" s="57" t="s">
        <v>256</v>
      </c>
      <c r="C20" s="41" t="s">
        <v>123</v>
      </c>
      <c r="D20" s="28"/>
      <c r="E20" s="28">
        <v>4054.7</v>
      </c>
      <c r="F20" s="166"/>
      <c r="G20" s="28"/>
      <c r="H20" s="548">
        <v>4054.42415</v>
      </c>
      <c r="I20" s="111"/>
      <c r="J20" s="70"/>
      <c r="K20" s="71">
        <f aca="true" t="shared" si="1" ref="K20:K25">H20</f>
        <v>4054.42415</v>
      </c>
      <c r="L20" s="123"/>
      <c r="M20" s="326"/>
      <c r="N20" s="6"/>
      <c r="O20" s="8"/>
      <c r="P20" s="6"/>
    </row>
    <row r="21" spans="1:16" ht="219.75" customHeight="1">
      <c r="A21" s="503" t="s">
        <v>102</v>
      </c>
      <c r="B21" s="69" t="s">
        <v>258</v>
      </c>
      <c r="C21" s="42" t="s">
        <v>123</v>
      </c>
      <c r="D21" s="28"/>
      <c r="E21" s="28">
        <v>898.5</v>
      </c>
      <c r="F21" s="166"/>
      <c r="G21" s="28"/>
      <c r="H21" s="549">
        <v>662.00415</v>
      </c>
      <c r="I21" s="383"/>
      <c r="J21" s="70"/>
      <c r="K21" s="71">
        <f t="shared" si="1"/>
        <v>662.00415</v>
      </c>
      <c r="L21" s="384"/>
      <c r="M21" s="385"/>
      <c r="N21" s="6"/>
      <c r="O21" s="8"/>
      <c r="P21" s="6"/>
    </row>
    <row r="22" spans="1:16" ht="136.5" customHeight="1">
      <c r="A22" s="503" t="s">
        <v>166</v>
      </c>
      <c r="B22" s="69" t="s">
        <v>262</v>
      </c>
      <c r="C22" s="42" t="s">
        <v>123</v>
      </c>
      <c r="D22" s="28"/>
      <c r="E22" s="28">
        <v>3000</v>
      </c>
      <c r="F22" s="166"/>
      <c r="G22" s="28"/>
      <c r="H22" s="549">
        <v>3000</v>
      </c>
      <c r="I22" s="383"/>
      <c r="J22" s="70"/>
      <c r="K22" s="71">
        <f t="shared" si="1"/>
        <v>3000</v>
      </c>
      <c r="L22" s="384"/>
      <c r="M22" s="385"/>
      <c r="N22" s="6"/>
      <c r="O22" s="8"/>
      <c r="P22" s="6"/>
    </row>
    <row r="23" spans="1:16" ht="84.75" customHeight="1">
      <c r="A23" s="503" t="s">
        <v>259</v>
      </c>
      <c r="B23" s="69" t="s">
        <v>263</v>
      </c>
      <c r="C23" s="42" t="s">
        <v>123</v>
      </c>
      <c r="D23" s="28"/>
      <c r="E23" s="28">
        <v>26286.5</v>
      </c>
      <c r="F23" s="166"/>
      <c r="G23" s="28"/>
      <c r="H23" s="549">
        <v>26286.5</v>
      </c>
      <c r="I23" s="383"/>
      <c r="J23" s="70"/>
      <c r="K23" s="71">
        <f t="shared" si="1"/>
        <v>26286.5</v>
      </c>
      <c r="L23" s="384"/>
      <c r="M23" s="385"/>
      <c r="N23" s="6"/>
      <c r="O23" s="8"/>
      <c r="P23" s="6"/>
    </row>
    <row r="24" spans="1:16" ht="110.25">
      <c r="A24" s="503" t="s">
        <v>260</v>
      </c>
      <c r="B24" s="69" t="s">
        <v>264</v>
      </c>
      <c r="C24" s="42" t="s">
        <v>123</v>
      </c>
      <c r="D24" s="28"/>
      <c r="E24" s="28">
        <v>20676.2</v>
      </c>
      <c r="F24" s="166"/>
      <c r="G24" s="28"/>
      <c r="H24" s="549">
        <v>20653.45926</v>
      </c>
      <c r="I24" s="383"/>
      <c r="J24" s="70"/>
      <c r="K24" s="71">
        <f t="shared" si="1"/>
        <v>20653.45926</v>
      </c>
      <c r="L24" s="384"/>
      <c r="M24" s="385"/>
      <c r="N24" s="6"/>
      <c r="O24" s="8"/>
      <c r="P24" s="6"/>
    </row>
    <row r="25" spans="1:16" ht="193.5" customHeight="1">
      <c r="A25" s="503" t="s">
        <v>261</v>
      </c>
      <c r="B25" s="69" t="s">
        <v>265</v>
      </c>
      <c r="C25" s="42" t="s">
        <v>123</v>
      </c>
      <c r="D25" s="28"/>
      <c r="E25" s="28">
        <v>6900</v>
      </c>
      <c r="F25" s="166"/>
      <c r="G25" s="28"/>
      <c r="H25" s="549">
        <v>6897.00915</v>
      </c>
      <c r="I25" s="383"/>
      <c r="J25" s="70"/>
      <c r="K25" s="71">
        <f t="shared" si="1"/>
        <v>6897.00915</v>
      </c>
      <c r="L25" s="384"/>
      <c r="M25" s="385"/>
      <c r="N25" s="6"/>
      <c r="O25" s="8"/>
      <c r="P25" s="6"/>
    </row>
    <row r="26" spans="1:16" ht="120.75" customHeight="1">
      <c r="A26" s="503" t="s">
        <v>453</v>
      </c>
      <c r="B26" s="69" t="s">
        <v>482</v>
      </c>
      <c r="C26" s="42" t="s">
        <v>123</v>
      </c>
      <c r="D26" s="28">
        <v>174936.8</v>
      </c>
      <c r="E26" s="28">
        <v>56174.299999999996</v>
      </c>
      <c r="F26" s="166"/>
      <c r="G26" s="548">
        <v>123108.41467</v>
      </c>
      <c r="H26" s="549">
        <f>162640.02859-123108.41467</f>
        <v>39531.61392</v>
      </c>
      <c r="I26" s="383"/>
      <c r="J26" s="70">
        <f>G26</f>
        <v>123108.41467</v>
      </c>
      <c r="K26" s="71">
        <f>H26</f>
        <v>39531.61392</v>
      </c>
      <c r="L26" s="384"/>
      <c r="M26" s="385"/>
      <c r="N26" s="6"/>
      <c r="O26" s="8"/>
      <c r="P26" s="6"/>
    </row>
    <row r="27" spans="1:16" ht="189">
      <c r="A27" s="503" t="s">
        <v>455</v>
      </c>
      <c r="B27" s="69" t="s">
        <v>454</v>
      </c>
      <c r="C27" s="42" t="s">
        <v>123</v>
      </c>
      <c r="D27" s="28"/>
      <c r="E27" s="28">
        <v>5000</v>
      </c>
      <c r="F27" s="166"/>
      <c r="G27" s="28"/>
      <c r="H27" s="548">
        <v>5000</v>
      </c>
      <c r="I27" s="383"/>
      <c r="J27" s="70"/>
      <c r="K27" s="71">
        <f>H27</f>
        <v>5000</v>
      </c>
      <c r="L27" s="384"/>
      <c r="M27" s="385"/>
      <c r="N27" s="6"/>
      <c r="O27" s="8"/>
      <c r="P27" s="6"/>
    </row>
    <row r="28" spans="1:16" s="88" customFormat="1" ht="102.75" customHeight="1">
      <c r="A28" s="134" t="s">
        <v>126</v>
      </c>
      <c r="B28" s="104" t="s">
        <v>0</v>
      </c>
      <c r="C28" s="103" t="s">
        <v>185</v>
      </c>
      <c r="D28" s="92">
        <f>SUM(D29:D34)</f>
        <v>0</v>
      </c>
      <c r="E28" s="92">
        <f>SUM(E29:E34)</f>
        <v>3820276.28118</v>
      </c>
      <c r="F28" s="106">
        <v>0</v>
      </c>
      <c r="G28" s="92">
        <f>SUM(G29:G32)</f>
        <v>0</v>
      </c>
      <c r="H28" s="92">
        <f>SUM(H29:H34)</f>
        <v>3820192.051120001</v>
      </c>
      <c r="I28" s="106">
        <f>SUM(I29:I32)</f>
        <v>0</v>
      </c>
      <c r="J28" s="92">
        <f>SUM(J29:J32)</f>
        <v>0</v>
      </c>
      <c r="K28" s="92">
        <f>SUM(K29:K34)</f>
        <v>3820191.365510001</v>
      </c>
      <c r="L28" s="106">
        <v>0</v>
      </c>
      <c r="M28" s="330"/>
      <c r="N28" s="86"/>
      <c r="O28" s="87"/>
      <c r="P28" s="86"/>
    </row>
    <row r="29" spans="1:16" ht="126">
      <c r="A29" s="152" t="s">
        <v>130</v>
      </c>
      <c r="B29" s="57" t="s">
        <v>267</v>
      </c>
      <c r="C29" s="41" t="s">
        <v>123</v>
      </c>
      <c r="D29" s="128"/>
      <c r="E29" s="28">
        <v>3444025.2124999994</v>
      </c>
      <c r="F29" s="166"/>
      <c r="G29" s="28"/>
      <c r="H29" s="549">
        <v>3444025.2125</v>
      </c>
      <c r="I29" s="111"/>
      <c r="J29" s="70"/>
      <c r="K29" s="71">
        <f>H29</f>
        <v>3444025.2125</v>
      </c>
      <c r="L29" s="123"/>
      <c r="M29" s="326"/>
      <c r="N29" s="6"/>
      <c r="O29" s="8"/>
      <c r="P29" s="6"/>
    </row>
    <row r="30" spans="1:16" ht="217.5" customHeight="1">
      <c r="A30" s="153" t="s">
        <v>104</v>
      </c>
      <c r="B30" s="57" t="s">
        <v>25</v>
      </c>
      <c r="C30" s="41" t="s">
        <v>123</v>
      </c>
      <c r="D30" s="128"/>
      <c r="E30" s="28">
        <v>229982.7</v>
      </c>
      <c r="F30" s="166"/>
      <c r="G30" s="28"/>
      <c r="H30" s="549">
        <v>229982.7</v>
      </c>
      <c r="I30" s="352"/>
      <c r="J30" s="168"/>
      <c r="K30" s="156">
        <f>H30</f>
        <v>229982.7</v>
      </c>
      <c r="L30" s="123"/>
      <c r="M30" s="326"/>
      <c r="N30" s="6"/>
      <c r="O30" s="8"/>
      <c r="P30" s="6"/>
    </row>
    <row r="31" spans="1:16" ht="251.25" customHeight="1">
      <c r="A31" s="153" t="s">
        <v>26</v>
      </c>
      <c r="B31" s="57" t="s">
        <v>40</v>
      </c>
      <c r="C31" s="20" t="s">
        <v>123</v>
      </c>
      <c r="D31" s="128"/>
      <c r="E31" s="28">
        <v>5668.200000000001</v>
      </c>
      <c r="F31" s="166"/>
      <c r="G31" s="28"/>
      <c r="H31" s="549">
        <v>5668.200000000001</v>
      </c>
      <c r="I31" s="113"/>
      <c r="J31" s="39"/>
      <c r="K31" s="40">
        <f>H31</f>
        <v>5668.200000000001</v>
      </c>
      <c r="L31" s="123"/>
      <c r="M31" s="326"/>
      <c r="N31" s="6"/>
      <c r="O31" s="8"/>
      <c r="P31" s="6"/>
    </row>
    <row r="32" spans="1:16" ht="270" customHeight="1">
      <c r="A32" s="154" t="s">
        <v>31</v>
      </c>
      <c r="B32" s="48" t="s">
        <v>268</v>
      </c>
      <c r="C32" s="30" t="s">
        <v>123</v>
      </c>
      <c r="D32" s="90"/>
      <c r="E32" s="29">
        <v>12682.08271</v>
      </c>
      <c r="F32" s="171"/>
      <c r="G32" s="29"/>
      <c r="H32" s="551">
        <v>12682.08271</v>
      </c>
      <c r="I32" s="114"/>
      <c r="J32" s="67"/>
      <c r="K32" s="68">
        <f>H32</f>
        <v>12682.08271</v>
      </c>
      <c r="L32" s="124"/>
      <c r="M32" s="327"/>
      <c r="N32" s="6"/>
      <c r="O32" s="8"/>
      <c r="P32" s="6"/>
    </row>
    <row r="33" spans="1:16" ht="95.25" customHeight="1">
      <c r="A33" s="593" t="s">
        <v>269</v>
      </c>
      <c r="B33" s="570" t="s">
        <v>90</v>
      </c>
      <c r="C33" s="30" t="s">
        <v>29</v>
      </c>
      <c r="D33" s="90"/>
      <c r="E33" s="28">
        <v>33477.64329</v>
      </c>
      <c r="F33" s="171"/>
      <c r="G33" s="29"/>
      <c r="H33" s="551">
        <v>33469.0421</v>
      </c>
      <c r="I33" s="114"/>
      <c r="J33" s="70"/>
      <c r="K33" s="71">
        <f>H33</f>
        <v>33469.0421</v>
      </c>
      <c r="L33" s="124"/>
      <c r="M33" s="327"/>
      <c r="N33" s="6"/>
      <c r="O33" s="8"/>
      <c r="P33" s="6"/>
    </row>
    <row r="34" spans="1:16" ht="133.5" customHeight="1">
      <c r="A34" s="594"/>
      <c r="B34" s="571"/>
      <c r="C34" s="30" t="s">
        <v>118</v>
      </c>
      <c r="D34" s="90"/>
      <c r="E34" s="28">
        <v>94440.44268</v>
      </c>
      <c r="F34" s="171"/>
      <c r="G34" s="29"/>
      <c r="H34" s="551">
        <v>94364.81381</v>
      </c>
      <c r="I34" s="114"/>
      <c r="J34" s="70"/>
      <c r="K34" s="71">
        <v>94364.1282</v>
      </c>
      <c r="L34" s="124"/>
      <c r="M34" s="327"/>
      <c r="N34" s="6"/>
      <c r="O34" s="8"/>
      <c r="P34" s="6"/>
    </row>
    <row r="35" spans="1:16" ht="55.5" customHeight="1">
      <c r="A35" s="84" t="s">
        <v>127</v>
      </c>
      <c r="B35" s="64" t="s">
        <v>157</v>
      </c>
      <c r="C35" s="66" t="s">
        <v>123</v>
      </c>
      <c r="D35" s="85">
        <f aca="true" t="shared" si="2" ref="D35:L35">SUM(D36:D38)</f>
        <v>13940</v>
      </c>
      <c r="E35" s="85">
        <f>SUM(E36:E39)</f>
        <v>37622.9</v>
      </c>
      <c r="F35" s="91">
        <f t="shared" si="2"/>
        <v>0</v>
      </c>
      <c r="G35" s="85">
        <f t="shared" si="2"/>
        <v>13940</v>
      </c>
      <c r="H35" s="85">
        <f>SUM(H36:H39)</f>
        <v>31134.307569999997</v>
      </c>
      <c r="I35" s="91">
        <f t="shared" si="2"/>
        <v>0</v>
      </c>
      <c r="J35" s="85">
        <f t="shared" si="2"/>
        <v>13940</v>
      </c>
      <c r="K35" s="85">
        <f>SUM(K36:K39)</f>
        <v>31134.307569999997</v>
      </c>
      <c r="L35" s="91">
        <f t="shared" si="2"/>
        <v>0</v>
      </c>
      <c r="M35" s="329"/>
      <c r="N35" s="6"/>
      <c r="O35" s="8"/>
      <c r="P35" s="6"/>
    </row>
    <row r="36" spans="1:16" ht="184.5" customHeight="1">
      <c r="A36" s="375" t="s">
        <v>27</v>
      </c>
      <c r="B36" s="376" t="s">
        <v>270</v>
      </c>
      <c r="C36" s="38" t="s">
        <v>123</v>
      </c>
      <c r="D36" s="27"/>
      <c r="E36" s="27">
        <v>17962.9</v>
      </c>
      <c r="F36" s="169"/>
      <c r="G36" s="529"/>
      <c r="H36" s="546">
        <v>17803.19157</v>
      </c>
      <c r="I36" s="115"/>
      <c r="J36" s="39"/>
      <c r="K36" s="40">
        <f>H36</f>
        <v>17803.19157</v>
      </c>
      <c r="L36" s="125"/>
      <c r="M36" s="331"/>
      <c r="N36" s="6"/>
      <c r="O36" s="8"/>
      <c r="P36" s="6"/>
    </row>
    <row r="37" spans="1:16" ht="81" customHeight="1">
      <c r="A37" s="59" t="s">
        <v>23</v>
      </c>
      <c r="B37" s="57" t="s">
        <v>271</v>
      </c>
      <c r="C37" s="41" t="s">
        <v>123</v>
      </c>
      <c r="D37" s="28"/>
      <c r="E37" s="28">
        <v>12000</v>
      </c>
      <c r="F37" s="166"/>
      <c r="G37" s="530"/>
      <c r="H37" s="548">
        <v>5871.116</v>
      </c>
      <c r="I37" s="113"/>
      <c r="J37" s="39"/>
      <c r="K37" s="40">
        <f>H37</f>
        <v>5871.116</v>
      </c>
      <c r="L37" s="126"/>
      <c r="M37" s="332"/>
      <c r="N37" s="6"/>
      <c r="O37" s="8"/>
      <c r="P37" s="6"/>
    </row>
    <row r="38" spans="1:16" ht="84.75" customHeight="1">
      <c r="A38" s="59" t="s">
        <v>24</v>
      </c>
      <c r="B38" s="57" t="s">
        <v>272</v>
      </c>
      <c r="C38" s="41" t="s">
        <v>123</v>
      </c>
      <c r="D38" s="28">
        <v>13940</v>
      </c>
      <c r="E38" s="28">
        <v>3060</v>
      </c>
      <c r="F38" s="166"/>
      <c r="G38" s="548">
        <v>13940</v>
      </c>
      <c r="H38" s="548">
        <v>3060</v>
      </c>
      <c r="I38" s="111"/>
      <c r="J38" s="39">
        <f>G38</f>
        <v>13940</v>
      </c>
      <c r="K38" s="40">
        <f>H38</f>
        <v>3060</v>
      </c>
      <c r="L38" s="127"/>
      <c r="M38" s="332"/>
      <c r="N38" s="6"/>
      <c r="O38" s="8"/>
      <c r="P38" s="6"/>
    </row>
    <row r="39" spans="1:16" ht="219.75" customHeight="1">
      <c r="A39" s="59" t="s">
        <v>456</v>
      </c>
      <c r="B39" s="57" t="s">
        <v>457</v>
      </c>
      <c r="C39" s="41" t="s">
        <v>123</v>
      </c>
      <c r="D39" s="129"/>
      <c r="E39" s="28">
        <v>4600</v>
      </c>
      <c r="F39" s="45"/>
      <c r="G39" s="132"/>
      <c r="H39" s="548">
        <v>4400</v>
      </c>
      <c r="I39" s="111"/>
      <c r="J39" s="39"/>
      <c r="K39" s="40">
        <f>H39</f>
        <v>4400</v>
      </c>
      <c r="L39" s="127"/>
      <c r="M39" s="332"/>
      <c r="N39" s="6"/>
      <c r="O39" s="8"/>
      <c r="P39" s="6"/>
    </row>
    <row r="40" spans="1:16" ht="105.75" customHeight="1">
      <c r="A40" s="84" t="s">
        <v>128</v>
      </c>
      <c r="B40" s="64" t="s">
        <v>91</v>
      </c>
      <c r="C40" s="66" t="s">
        <v>185</v>
      </c>
      <c r="D40" s="85">
        <f>SUM(D41:D44)</f>
        <v>213261.3</v>
      </c>
      <c r="E40" s="92">
        <f>SUM(E41:E44)</f>
        <v>204472.02412000002</v>
      </c>
      <c r="F40" s="91">
        <v>0</v>
      </c>
      <c r="G40" s="85">
        <f>SUM(G41:G44)</f>
        <v>197522.2036016</v>
      </c>
      <c r="H40" s="85">
        <f>SUM(H41:H44)</f>
        <v>203985.2479484</v>
      </c>
      <c r="I40" s="91">
        <f>SUM(I41:I43)</f>
        <v>0</v>
      </c>
      <c r="J40" s="85">
        <f>SUM(J41:J44)</f>
        <v>197522.2036016</v>
      </c>
      <c r="K40" s="85">
        <f>SUM(K41:K44)</f>
        <v>203985.2479484</v>
      </c>
      <c r="L40" s="91">
        <f>SUM(L41:L43)</f>
        <v>0</v>
      </c>
      <c r="M40" s="329"/>
      <c r="N40" s="6">
        <f>D40+E40</f>
        <v>417733.32412</v>
      </c>
      <c r="O40" s="8"/>
      <c r="P40" s="6"/>
    </row>
    <row r="41" spans="1:16" ht="45" customHeight="1">
      <c r="A41" s="590" t="s">
        <v>1</v>
      </c>
      <c r="B41" s="574" t="s">
        <v>92</v>
      </c>
      <c r="C41" s="41" t="s">
        <v>123</v>
      </c>
      <c r="D41" s="28">
        <v>42197.1</v>
      </c>
      <c r="E41" s="28">
        <v>178362.77805</v>
      </c>
      <c r="F41" s="166"/>
      <c r="G41" s="548">
        <v>42197.1</v>
      </c>
      <c r="H41" s="548">
        <v>178362.77805</v>
      </c>
      <c r="I41" s="111"/>
      <c r="J41" s="70">
        <f aca="true" t="shared" si="3" ref="J41:K44">G41</f>
        <v>42197.1</v>
      </c>
      <c r="K41" s="71">
        <f t="shared" si="3"/>
        <v>178362.77805</v>
      </c>
      <c r="L41" s="111"/>
      <c r="M41" s="578"/>
      <c r="N41" s="6"/>
      <c r="O41" s="8"/>
      <c r="P41" s="6"/>
    </row>
    <row r="42" spans="1:16" ht="65.25" customHeight="1">
      <c r="A42" s="591"/>
      <c r="B42" s="574"/>
      <c r="C42" s="41" t="s">
        <v>117</v>
      </c>
      <c r="D42" s="28">
        <v>110394.1</v>
      </c>
      <c r="E42" s="28">
        <v>24232.85122</v>
      </c>
      <c r="F42" s="166"/>
      <c r="G42" s="548">
        <v>110394.09999</v>
      </c>
      <c r="H42" s="548">
        <v>24232.85123</v>
      </c>
      <c r="I42" s="111"/>
      <c r="J42" s="70">
        <f t="shared" si="3"/>
        <v>110394.09999</v>
      </c>
      <c r="K42" s="71">
        <f t="shared" si="3"/>
        <v>24232.85123</v>
      </c>
      <c r="L42" s="111"/>
      <c r="M42" s="578"/>
      <c r="N42" s="6"/>
      <c r="O42" s="8"/>
      <c r="P42" s="6"/>
    </row>
    <row r="43" spans="1:16" ht="120" customHeight="1">
      <c r="A43" s="48" t="s">
        <v>93</v>
      </c>
      <c r="B43" s="57" t="s">
        <v>273</v>
      </c>
      <c r="C43" s="41" t="s">
        <v>123</v>
      </c>
      <c r="D43" s="28">
        <v>45508.8</v>
      </c>
      <c r="E43" s="28">
        <v>1407.48866</v>
      </c>
      <c r="F43" s="166"/>
      <c r="G43" s="548">
        <v>30869.245526199997</v>
      </c>
      <c r="H43" s="548">
        <v>954.7189338</v>
      </c>
      <c r="I43" s="45"/>
      <c r="J43" s="70">
        <f t="shared" si="3"/>
        <v>30869.245526199997</v>
      </c>
      <c r="K43" s="71">
        <f t="shared" si="3"/>
        <v>954.7189338</v>
      </c>
      <c r="L43" s="45"/>
      <c r="M43" s="386"/>
      <c r="N43" s="6"/>
      <c r="O43" s="8"/>
      <c r="P43" s="6"/>
    </row>
    <row r="44" spans="1:16" ht="94.5">
      <c r="A44" s="48" t="s">
        <v>274</v>
      </c>
      <c r="B44" s="57" t="s">
        <v>275</v>
      </c>
      <c r="C44" s="41" t="s">
        <v>123</v>
      </c>
      <c r="D44" s="28">
        <v>15161.3</v>
      </c>
      <c r="E44" s="28">
        <v>468.90619</v>
      </c>
      <c r="F44" s="166"/>
      <c r="G44" s="548">
        <v>14061.7580854</v>
      </c>
      <c r="H44" s="548">
        <v>434.8997346</v>
      </c>
      <c r="I44" s="45"/>
      <c r="J44" s="70">
        <f t="shared" si="3"/>
        <v>14061.7580854</v>
      </c>
      <c r="K44" s="71">
        <f>H44</f>
        <v>434.8997346</v>
      </c>
      <c r="L44" s="45"/>
      <c r="M44" s="386"/>
      <c r="N44" s="6"/>
      <c r="O44" s="8"/>
      <c r="P44" s="6"/>
    </row>
    <row r="45" spans="1:16" ht="168.75" customHeight="1">
      <c r="A45" s="64" t="s">
        <v>84</v>
      </c>
      <c r="B45" s="64" t="s">
        <v>94</v>
      </c>
      <c r="C45" s="66" t="s">
        <v>185</v>
      </c>
      <c r="D45" s="85">
        <f>SUM(D48:D50)</f>
        <v>181845.8</v>
      </c>
      <c r="E45" s="85">
        <f>SUM(E46:E50)</f>
        <v>87802.22440000002</v>
      </c>
      <c r="F45" s="91">
        <v>0</v>
      </c>
      <c r="G45" s="92">
        <f>SUM(G48:G50)</f>
        <v>181845.79996</v>
      </c>
      <c r="H45" s="85">
        <f>SUM(H46:H50)</f>
        <v>87376.68650000001</v>
      </c>
      <c r="I45" s="91">
        <f>SUM(I48:I49)</f>
        <v>0</v>
      </c>
      <c r="J45" s="85">
        <f>SUM(J48:J50)</f>
        <v>181845.79996</v>
      </c>
      <c r="K45" s="85">
        <f>SUM(K46:K50)</f>
        <v>87376.68650000001</v>
      </c>
      <c r="L45" s="91">
        <f>SUM(L48:L49)</f>
        <v>0</v>
      </c>
      <c r="M45" s="329"/>
      <c r="N45" s="6"/>
      <c r="O45" s="8"/>
      <c r="P45" s="6"/>
    </row>
    <row r="46" spans="1:16" s="88" customFormat="1" ht="90" customHeight="1">
      <c r="A46" s="596" t="s">
        <v>95</v>
      </c>
      <c r="B46" s="569" t="s">
        <v>96</v>
      </c>
      <c r="C46" s="157" t="s">
        <v>118</v>
      </c>
      <c r="D46" s="28"/>
      <c r="E46" s="28">
        <v>62546.14925000001</v>
      </c>
      <c r="F46" s="166"/>
      <c r="G46" s="28"/>
      <c r="H46" s="548">
        <v>62129.40865</v>
      </c>
      <c r="I46" s="166"/>
      <c r="J46" s="168"/>
      <c r="K46" s="156">
        <v>62129.40865</v>
      </c>
      <c r="L46" s="166"/>
      <c r="M46" s="399"/>
      <c r="N46" s="86"/>
      <c r="O46" s="87"/>
      <c r="P46" s="86"/>
    </row>
    <row r="47" spans="1:16" s="88" customFormat="1" ht="92.25" customHeight="1">
      <c r="A47" s="597"/>
      <c r="B47" s="569"/>
      <c r="C47" s="157" t="s">
        <v>123</v>
      </c>
      <c r="D47" s="27"/>
      <c r="E47" s="27">
        <v>15917.4537</v>
      </c>
      <c r="F47" s="169"/>
      <c r="G47" s="27"/>
      <c r="H47" s="545">
        <v>15908.6564</v>
      </c>
      <c r="I47" s="169"/>
      <c r="J47" s="161"/>
      <c r="K47" s="162">
        <f>H47</f>
        <v>15908.6564</v>
      </c>
      <c r="L47" s="169"/>
      <c r="M47" s="333"/>
      <c r="N47" s="86"/>
      <c r="O47" s="87"/>
      <c r="P47" s="86"/>
    </row>
    <row r="48" spans="1:16" s="88" customFormat="1" ht="76.5" customHeight="1">
      <c r="A48" s="592" t="s">
        <v>276</v>
      </c>
      <c r="B48" s="569" t="s">
        <v>277</v>
      </c>
      <c r="C48" s="157" t="s">
        <v>118</v>
      </c>
      <c r="D48" s="27">
        <v>103985.39171</v>
      </c>
      <c r="E48" s="27">
        <v>3216.04304</v>
      </c>
      <c r="F48" s="169"/>
      <c r="G48" s="545">
        <v>103985.39167</v>
      </c>
      <c r="H48" s="545">
        <v>3216.04304</v>
      </c>
      <c r="I48" s="169"/>
      <c r="J48" s="161">
        <f aca="true" t="shared" si="4" ref="J48:K50">G48</f>
        <v>103985.39167</v>
      </c>
      <c r="K48" s="162">
        <f t="shared" si="4"/>
        <v>3216.04304</v>
      </c>
      <c r="L48" s="169"/>
      <c r="M48" s="333"/>
      <c r="N48" s="86"/>
      <c r="O48" s="87"/>
      <c r="P48" s="86"/>
    </row>
    <row r="49" spans="1:16" s="88" customFormat="1" ht="90" customHeight="1">
      <c r="A49" s="592"/>
      <c r="B49" s="569"/>
      <c r="C49" s="170" t="s">
        <v>123</v>
      </c>
      <c r="D49" s="29">
        <v>76065.20829</v>
      </c>
      <c r="E49" s="29">
        <v>6067.05676</v>
      </c>
      <c r="F49" s="171"/>
      <c r="G49" s="547">
        <v>76065.20829</v>
      </c>
      <c r="H49" s="547">
        <v>6067.05676</v>
      </c>
      <c r="I49" s="171"/>
      <c r="J49" s="172">
        <f t="shared" si="4"/>
        <v>76065.20829</v>
      </c>
      <c r="K49" s="156">
        <f t="shared" si="4"/>
        <v>6067.05676</v>
      </c>
      <c r="L49" s="171"/>
      <c r="M49" s="334"/>
      <c r="N49" s="86"/>
      <c r="O49" s="87"/>
      <c r="P49" s="86"/>
    </row>
    <row r="50" spans="1:16" s="88" customFormat="1" ht="180" customHeight="1">
      <c r="A50" s="372" t="s">
        <v>278</v>
      </c>
      <c r="B50" s="164" t="s">
        <v>279</v>
      </c>
      <c r="C50" s="165" t="s">
        <v>123</v>
      </c>
      <c r="D50" s="28">
        <v>1795.2</v>
      </c>
      <c r="E50" s="28">
        <v>55.52165</v>
      </c>
      <c r="F50" s="166"/>
      <c r="G50" s="548">
        <v>1795.2</v>
      </c>
      <c r="H50" s="548">
        <v>55.52165</v>
      </c>
      <c r="I50" s="166"/>
      <c r="J50" s="168">
        <f t="shared" si="4"/>
        <v>1795.2</v>
      </c>
      <c r="K50" s="156">
        <f t="shared" si="4"/>
        <v>55.52165</v>
      </c>
      <c r="L50" s="166"/>
      <c r="M50" s="399"/>
      <c r="N50" s="86"/>
      <c r="O50" s="87"/>
      <c r="P50" s="86"/>
    </row>
    <row r="51" spans="1:16" ht="18" customHeight="1" thickBot="1">
      <c r="A51" s="60"/>
      <c r="B51" s="61" t="s">
        <v>2</v>
      </c>
      <c r="C51" s="50"/>
      <c r="D51" s="18">
        <f>D7+D14+D17+D28+D35+D40+D45</f>
        <v>901304</v>
      </c>
      <c r="E51" s="18">
        <f>E7+E14+E17+E28+E35+E40+E45</f>
        <v>11124454.995919999</v>
      </c>
      <c r="F51" s="50">
        <v>0</v>
      </c>
      <c r="G51" s="18">
        <f aca="true" t="shared" si="5" ref="G51:L51">G7+G14+G17+G28+G35+G40+G45</f>
        <v>821721.8723916</v>
      </c>
      <c r="H51" s="18">
        <f t="shared" si="5"/>
        <v>11098561.9859284</v>
      </c>
      <c r="I51" s="50">
        <f t="shared" si="5"/>
        <v>0</v>
      </c>
      <c r="J51" s="18">
        <f t="shared" si="5"/>
        <v>821721.8723916</v>
      </c>
      <c r="K51" s="18">
        <f t="shared" si="5"/>
        <v>11098561.3000684</v>
      </c>
      <c r="L51" s="50">
        <f t="shared" si="5"/>
        <v>0</v>
      </c>
      <c r="M51" s="335"/>
      <c r="N51" s="6">
        <f>SUM(J51:K51)</f>
        <v>11920283.172460001</v>
      </c>
      <c r="O51" s="8"/>
      <c r="P51" s="6"/>
    </row>
    <row r="52" spans="1:16" ht="20.25" customHeight="1" thickBot="1">
      <c r="A52" s="575" t="s">
        <v>113</v>
      </c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7"/>
      <c r="N52" s="6"/>
      <c r="O52" s="8"/>
      <c r="P52" s="6"/>
    </row>
    <row r="53" spans="1:16" ht="69" customHeight="1">
      <c r="A53" s="99" t="s">
        <v>122</v>
      </c>
      <c r="B53" s="100" t="s">
        <v>14</v>
      </c>
      <c r="C53" s="135" t="s">
        <v>123</v>
      </c>
      <c r="D53" s="101">
        <f>SUM(D54:D56)</f>
        <v>7204.3</v>
      </c>
      <c r="E53" s="101">
        <f>SUM(E54:E56)</f>
        <v>22390.98671</v>
      </c>
      <c r="F53" s="102">
        <f>SUM(F54:F55)</f>
        <v>0</v>
      </c>
      <c r="G53" s="101">
        <f>SUM(G54:G55)</f>
        <v>7204.3</v>
      </c>
      <c r="H53" s="101">
        <f>SUM(H54:H56)</f>
        <v>21882.45919</v>
      </c>
      <c r="I53" s="102">
        <f>SUM(I54:I55)</f>
        <v>0</v>
      </c>
      <c r="J53" s="101">
        <f>SUM(J54:J55)</f>
        <v>7204.3</v>
      </c>
      <c r="K53" s="101">
        <f>SUM(K54:K56)</f>
        <v>21882.45919</v>
      </c>
      <c r="L53" s="102">
        <f>SUM(L54:L55)</f>
        <v>0</v>
      </c>
      <c r="M53" s="336"/>
      <c r="N53" s="6"/>
      <c r="O53" s="8"/>
      <c r="P53" s="6"/>
    </row>
    <row r="54" spans="1:16" s="88" customFormat="1" ht="90" customHeight="1">
      <c r="A54" s="543" t="s">
        <v>131</v>
      </c>
      <c r="B54" s="49" t="s">
        <v>280</v>
      </c>
      <c r="C54" s="43" t="s">
        <v>123</v>
      </c>
      <c r="D54" s="158"/>
      <c r="E54" s="526">
        <v>8639.555</v>
      </c>
      <c r="F54" s="159"/>
      <c r="G54" s="160"/>
      <c r="H54" s="552">
        <v>8131.37334</v>
      </c>
      <c r="I54" s="159"/>
      <c r="J54" s="161"/>
      <c r="K54" s="162">
        <f aca="true" t="shared" si="6" ref="J54:K56">H54</f>
        <v>8131.37334</v>
      </c>
      <c r="L54" s="159"/>
      <c r="M54" s="337"/>
      <c r="N54" s="86"/>
      <c r="O54" s="87"/>
      <c r="P54" s="86"/>
    </row>
    <row r="55" spans="1:16" ht="138.75" customHeight="1">
      <c r="A55" s="151" t="s">
        <v>132</v>
      </c>
      <c r="B55" s="62" t="s">
        <v>281</v>
      </c>
      <c r="C55" s="43" t="s">
        <v>123</v>
      </c>
      <c r="D55" s="525">
        <v>7204.3</v>
      </c>
      <c r="E55" s="527">
        <v>1581.43171</v>
      </c>
      <c r="F55" s="528"/>
      <c r="G55" s="554">
        <v>7204.3</v>
      </c>
      <c r="H55" s="553">
        <v>1581.43171</v>
      </c>
      <c r="I55" s="116"/>
      <c r="J55" s="39">
        <f t="shared" si="6"/>
        <v>7204.3</v>
      </c>
      <c r="K55" s="40">
        <f t="shared" si="6"/>
        <v>1581.43171</v>
      </c>
      <c r="L55" s="116"/>
      <c r="M55" s="338"/>
      <c r="N55" s="6"/>
      <c r="O55" s="8"/>
      <c r="P55" s="6"/>
    </row>
    <row r="56" spans="1:16" ht="51.75" customHeight="1">
      <c r="A56" s="408" t="s">
        <v>133</v>
      </c>
      <c r="B56" s="377" t="s">
        <v>175</v>
      </c>
      <c r="C56" s="20" t="s">
        <v>123</v>
      </c>
      <c r="D56" s="525"/>
      <c r="E56" s="525">
        <v>12170</v>
      </c>
      <c r="F56" s="461"/>
      <c r="G56" s="459"/>
      <c r="H56" s="553">
        <v>12169.65414</v>
      </c>
      <c r="I56" s="406"/>
      <c r="J56" s="70"/>
      <c r="K56" s="71">
        <f t="shared" si="6"/>
        <v>12169.65414</v>
      </c>
      <c r="L56" s="406"/>
      <c r="M56" s="407"/>
      <c r="N56" s="6"/>
      <c r="O56" s="8"/>
      <c r="P56" s="6"/>
    </row>
    <row r="57" spans="1:16" ht="73.5" customHeight="1">
      <c r="A57" s="409" t="s">
        <v>124</v>
      </c>
      <c r="B57" s="104" t="s">
        <v>14</v>
      </c>
      <c r="C57" s="103" t="s">
        <v>123</v>
      </c>
      <c r="D57" s="410"/>
      <c r="E57" s="412">
        <f>E58</f>
        <v>7500</v>
      </c>
      <c r="F57" s="411"/>
      <c r="G57" s="412"/>
      <c r="H57" s="413">
        <f>H58</f>
        <v>7500</v>
      </c>
      <c r="I57" s="411"/>
      <c r="J57" s="414"/>
      <c r="K57" s="415">
        <f>K58</f>
        <v>7500</v>
      </c>
      <c r="L57" s="411"/>
      <c r="M57" s="416"/>
      <c r="N57" s="6"/>
      <c r="O57" s="8"/>
      <c r="P57" s="6"/>
    </row>
    <row r="58" spans="1:16" ht="87.75" customHeight="1">
      <c r="A58" s="408" t="s">
        <v>135</v>
      </c>
      <c r="B58" s="57" t="s">
        <v>282</v>
      </c>
      <c r="C58" s="20" t="s">
        <v>123</v>
      </c>
      <c r="D58" s="65"/>
      <c r="E58" s="525">
        <v>7500</v>
      </c>
      <c r="F58" s="461"/>
      <c r="G58" s="459"/>
      <c r="H58" s="553">
        <v>7500</v>
      </c>
      <c r="I58" s="406"/>
      <c r="J58" s="70"/>
      <c r="K58" s="71">
        <f>H58</f>
        <v>7500</v>
      </c>
      <c r="L58" s="406"/>
      <c r="M58" s="407"/>
      <c r="N58" s="6"/>
      <c r="O58" s="8"/>
      <c r="P58" s="6"/>
    </row>
    <row r="59" spans="1:16" ht="24" thickBot="1">
      <c r="A59" s="93"/>
      <c r="B59" s="94" t="s">
        <v>2</v>
      </c>
      <c r="C59" s="95"/>
      <c r="D59" s="97">
        <f>SUM(D53)</f>
        <v>7204.3</v>
      </c>
      <c r="E59" s="97">
        <f>E53+E57</f>
        <v>29890.98671</v>
      </c>
      <c r="F59" s="96">
        <v>0</v>
      </c>
      <c r="G59" s="97">
        <f>SUM(G53)</f>
        <v>7204.3</v>
      </c>
      <c r="H59" s="97">
        <f>H53+H57</f>
        <v>29382.45919</v>
      </c>
      <c r="I59" s="96">
        <v>0</v>
      </c>
      <c r="J59" s="97">
        <f>SUM(J53)</f>
        <v>7204.3</v>
      </c>
      <c r="K59" s="97">
        <f>K53+K57</f>
        <v>29382.45919</v>
      </c>
      <c r="L59" s="96">
        <v>0</v>
      </c>
      <c r="M59" s="339"/>
      <c r="N59" s="6"/>
      <c r="O59" s="8"/>
      <c r="P59" s="6"/>
    </row>
    <row r="60" spans="1:16" ht="18.75" customHeight="1" thickBot="1">
      <c r="A60" s="575" t="s">
        <v>3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7"/>
      <c r="N60" s="6"/>
      <c r="O60" s="8"/>
      <c r="P60" s="6"/>
    </row>
    <row r="61" spans="1:16" s="5" customFormat="1" ht="171" customHeight="1">
      <c r="A61" s="63" t="s">
        <v>122</v>
      </c>
      <c r="B61" s="64" t="s">
        <v>97</v>
      </c>
      <c r="C61" s="66" t="s">
        <v>98</v>
      </c>
      <c r="D61" s="24">
        <f>SUM(D62:D64)</f>
        <v>0</v>
      </c>
      <c r="E61" s="24">
        <f>SUM(E62:E65)</f>
        <v>77383.29999</v>
      </c>
      <c r="F61" s="98">
        <f aca="true" t="shared" si="7" ref="F61:L61">SUM(F62:F65)</f>
        <v>0</v>
      </c>
      <c r="G61" s="24">
        <f t="shared" si="7"/>
        <v>0</v>
      </c>
      <c r="H61" s="24">
        <f>SUM(H62:H65)</f>
        <v>74146.20913</v>
      </c>
      <c r="I61" s="98">
        <f t="shared" si="7"/>
        <v>0</v>
      </c>
      <c r="J61" s="24">
        <f t="shared" si="7"/>
        <v>0</v>
      </c>
      <c r="K61" s="24">
        <f>SUM(K62:K65)</f>
        <v>74146.20913</v>
      </c>
      <c r="L61" s="98">
        <f t="shared" si="7"/>
        <v>0</v>
      </c>
      <c r="M61" s="340"/>
      <c r="N61" s="6"/>
      <c r="O61" s="10"/>
      <c r="P61" s="6"/>
    </row>
    <row r="62" spans="1:16" s="88" customFormat="1" ht="140.25" customHeight="1">
      <c r="A62" s="458" t="s">
        <v>131</v>
      </c>
      <c r="B62" s="436" t="s">
        <v>99</v>
      </c>
      <c r="C62" s="165" t="s">
        <v>32</v>
      </c>
      <c r="D62" s="459"/>
      <c r="E62" s="460">
        <v>3048.252</v>
      </c>
      <c r="F62" s="461"/>
      <c r="G62" s="459"/>
      <c r="H62" s="555">
        <v>3048.252</v>
      </c>
      <c r="I62" s="461"/>
      <c r="J62" s="161"/>
      <c r="K62" s="162">
        <f>H62</f>
        <v>3048.252</v>
      </c>
      <c r="L62" s="461"/>
      <c r="M62" s="462"/>
      <c r="N62" s="86"/>
      <c r="O62" s="87"/>
      <c r="P62" s="86"/>
    </row>
    <row r="63" spans="1:16" s="88" customFormat="1" ht="36.75" customHeight="1">
      <c r="A63" s="458" t="s">
        <v>132</v>
      </c>
      <c r="B63" s="436" t="s">
        <v>15</v>
      </c>
      <c r="C63" s="165" t="s">
        <v>123</v>
      </c>
      <c r="D63" s="459"/>
      <c r="E63" s="460">
        <v>47735.04799</v>
      </c>
      <c r="F63" s="461"/>
      <c r="G63" s="459"/>
      <c r="H63" s="555">
        <v>44497.95713</v>
      </c>
      <c r="I63" s="461"/>
      <c r="J63" s="161"/>
      <c r="K63" s="162">
        <f>H63</f>
        <v>44497.95713</v>
      </c>
      <c r="L63" s="461"/>
      <c r="M63" s="462"/>
      <c r="N63" s="86"/>
      <c r="O63" s="87"/>
      <c r="P63" s="86"/>
    </row>
    <row r="64" spans="1:16" s="88" customFormat="1" ht="132" customHeight="1">
      <c r="A64" s="458" t="s">
        <v>133</v>
      </c>
      <c r="B64" s="436" t="s">
        <v>173</v>
      </c>
      <c r="C64" s="165" t="s">
        <v>32</v>
      </c>
      <c r="D64" s="459"/>
      <c r="E64" s="525">
        <v>16600</v>
      </c>
      <c r="F64" s="461"/>
      <c r="G64" s="459"/>
      <c r="H64" s="555">
        <v>16600</v>
      </c>
      <c r="I64" s="461"/>
      <c r="J64" s="161"/>
      <c r="K64" s="162">
        <f>H64</f>
        <v>16600</v>
      </c>
      <c r="L64" s="461"/>
      <c r="M64" s="462"/>
      <c r="N64" s="86"/>
      <c r="O64" s="87"/>
      <c r="P64" s="86"/>
    </row>
    <row r="65" spans="1:16" s="88" customFormat="1" ht="184.5" customHeight="1">
      <c r="A65" s="463" t="s">
        <v>134</v>
      </c>
      <c r="B65" s="464" t="s">
        <v>283</v>
      </c>
      <c r="C65" s="170" t="s">
        <v>32</v>
      </c>
      <c r="D65" s="465"/>
      <c r="E65" s="522">
        <v>10000</v>
      </c>
      <c r="F65" s="466"/>
      <c r="G65" s="465"/>
      <c r="H65" s="559">
        <v>10000</v>
      </c>
      <c r="I65" s="466"/>
      <c r="J65" s="172"/>
      <c r="K65" s="467">
        <f>H65</f>
        <v>10000</v>
      </c>
      <c r="L65" s="466"/>
      <c r="M65" s="468"/>
      <c r="N65" s="86"/>
      <c r="O65" s="87"/>
      <c r="P65" s="86"/>
    </row>
    <row r="66" spans="1:16" s="5" customFormat="1" ht="68.25" customHeight="1">
      <c r="A66" s="63" t="s">
        <v>124</v>
      </c>
      <c r="B66" s="64" t="s">
        <v>87</v>
      </c>
      <c r="C66" s="103" t="s">
        <v>123</v>
      </c>
      <c r="D66" s="24">
        <f>SUM(D67:D69)</f>
        <v>0</v>
      </c>
      <c r="E66" s="403">
        <f>SUM(E67:E70)</f>
        <v>48675.703</v>
      </c>
      <c r="F66" s="98">
        <f aca="true" t="shared" si="8" ref="F66:L66">SUM(F67:F70)</f>
        <v>0</v>
      </c>
      <c r="G66" s="24">
        <f t="shared" si="8"/>
        <v>0</v>
      </c>
      <c r="H66" s="24">
        <f>SUM(H67:H70)</f>
        <v>48490.77692</v>
      </c>
      <c r="I66" s="98">
        <f t="shared" si="8"/>
        <v>0</v>
      </c>
      <c r="J66" s="24">
        <f t="shared" si="8"/>
        <v>0</v>
      </c>
      <c r="K66" s="24">
        <f>SUM(K67:K70)</f>
        <v>48490.77692</v>
      </c>
      <c r="L66" s="98">
        <f t="shared" si="8"/>
        <v>0</v>
      </c>
      <c r="M66" s="340"/>
      <c r="N66" s="6"/>
      <c r="O66" s="10"/>
      <c r="P66" s="6"/>
    </row>
    <row r="67" spans="1:16" ht="47.25">
      <c r="A67" s="78" t="s">
        <v>135</v>
      </c>
      <c r="B67" s="69" t="s">
        <v>16</v>
      </c>
      <c r="C67" s="20" t="s">
        <v>123</v>
      </c>
      <c r="D67" s="28"/>
      <c r="E67" s="28">
        <v>24412.016</v>
      </c>
      <c r="F67" s="166"/>
      <c r="G67" s="156"/>
      <c r="H67" s="549">
        <f>22095.8942+2131.19572</f>
        <v>24227.08992</v>
      </c>
      <c r="I67" s="117"/>
      <c r="J67" s="70"/>
      <c r="K67" s="71">
        <f>H67</f>
        <v>24227.08992</v>
      </c>
      <c r="L67" s="117"/>
      <c r="M67" s="341"/>
      <c r="N67" s="6"/>
      <c r="O67" s="8"/>
      <c r="P67" s="6"/>
    </row>
    <row r="68" spans="1:16" ht="68.25" customHeight="1">
      <c r="A68" s="78" t="s">
        <v>156</v>
      </c>
      <c r="B68" s="69" t="s">
        <v>100</v>
      </c>
      <c r="C68" s="20" t="s">
        <v>123</v>
      </c>
      <c r="D68" s="28"/>
      <c r="E68" s="28">
        <v>23433</v>
      </c>
      <c r="F68" s="166"/>
      <c r="G68" s="156"/>
      <c r="H68" s="549">
        <v>23433</v>
      </c>
      <c r="I68" s="117"/>
      <c r="J68" s="70"/>
      <c r="K68" s="71">
        <f>H68</f>
        <v>23433</v>
      </c>
      <c r="L68" s="117"/>
      <c r="M68" s="341"/>
      <c r="N68" s="6"/>
      <c r="O68" s="8"/>
      <c r="P68" s="6"/>
    </row>
    <row r="69" spans="1:16" ht="34.5" customHeight="1">
      <c r="A69" s="78" t="s">
        <v>17</v>
      </c>
      <c r="B69" s="57" t="s">
        <v>174</v>
      </c>
      <c r="C69" s="20" t="s">
        <v>123</v>
      </c>
      <c r="D69" s="28"/>
      <c r="E69" s="28">
        <v>99</v>
      </c>
      <c r="F69" s="166"/>
      <c r="G69" s="28"/>
      <c r="H69" s="548">
        <v>99</v>
      </c>
      <c r="I69" s="117"/>
      <c r="J69" s="70"/>
      <c r="K69" s="71">
        <f>H69</f>
        <v>99</v>
      </c>
      <c r="L69" s="117"/>
      <c r="M69" s="341"/>
      <c r="N69" s="6"/>
      <c r="O69" s="8"/>
      <c r="P69" s="6"/>
    </row>
    <row r="70" spans="1:16" ht="99" customHeight="1">
      <c r="A70" s="78" t="s">
        <v>88</v>
      </c>
      <c r="B70" s="57" t="s">
        <v>167</v>
      </c>
      <c r="C70" s="20" t="s">
        <v>123</v>
      </c>
      <c r="D70" s="28"/>
      <c r="E70" s="28">
        <v>731.687</v>
      </c>
      <c r="F70" s="166"/>
      <c r="G70" s="156"/>
      <c r="H70" s="549">
        <v>731.687</v>
      </c>
      <c r="I70" s="117"/>
      <c r="J70" s="70"/>
      <c r="K70" s="71">
        <f>H70</f>
        <v>731.687</v>
      </c>
      <c r="L70" s="117"/>
      <c r="M70" s="341"/>
      <c r="N70" s="6"/>
      <c r="O70" s="8"/>
      <c r="P70" s="6"/>
    </row>
    <row r="71" spans="1:16" ht="100.5" customHeight="1">
      <c r="A71" s="134" t="s">
        <v>125</v>
      </c>
      <c r="B71" s="104" t="s">
        <v>103</v>
      </c>
      <c r="C71" s="103" t="s">
        <v>123</v>
      </c>
      <c r="D71" s="92">
        <f>SUM(D72:D76)</f>
        <v>136016.80000000002</v>
      </c>
      <c r="E71" s="92">
        <f>SUM(E72:E76)</f>
        <v>7786.17461</v>
      </c>
      <c r="F71" s="106">
        <f aca="true" t="shared" si="9" ref="F71:L71">SUM(F72:F73)</f>
        <v>0</v>
      </c>
      <c r="G71" s="92">
        <f>SUM(G72:G76)</f>
        <v>131142.9506854</v>
      </c>
      <c r="H71" s="92">
        <f>SUM(H72:H76)</f>
        <v>7635.436994600001</v>
      </c>
      <c r="I71" s="106">
        <f t="shared" si="9"/>
        <v>0</v>
      </c>
      <c r="J71" s="92">
        <f>SUM(J72:J76)</f>
        <v>131142.9506854</v>
      </c>
      <c r="K71" s="92">
        <f>SUM(K72:K76)</f>
        <v>7635.436994600001</v>
      </c>
      <c r="L71" s="106">
        <f t="shared" si="9"/>
        <v>0</v>
      </c>
      <c r="M71" s="330"/>
      <c r="N71" s="6"/>
      <c r="O71" s="8"/>
      <c r="P71" s="6"/>
    </row>
    <row r="72" spans="1:16" ht="138" customHeight="1">
      <c r="A72" s="78" t="s">
        <v>121</v>
      </c>
      <c r="B72" s="105" t="s">
        <v>284</v>
      </c>
      <c r="C72" s="20" t="s">
        <v>123</v>
      </c>
      <c r="D72" s="28">
        <v>8375.4</v>
      </c>
      <c r="E72" s="28">
        <v>1838.50244</v>
      </c>
      <c r="F72" s="166"/>
      <c r="G72" s="548">
        <v>8375.4</v>
      </c>
      <c r="H72" s="548">
        <v>1838.50244</v>
      </c>
      <c r="I72" s="117"/>
      <c r="J72" s="70">
        <f aca="true" t="shared" si="10" ref="J72:K76">G72</f>
        <v>8375.4</v>
      </c>
      <c r="K72" s="70">
        <f t="shared" si="10"/>
        <v>1838.50244</v>
      </c>
      <c r="L72" s="117"/>
      <c r="M72" s="341"/>
      <c r="N72" s="6"/>
      <c r="O72" s="8"/>
      <c r="P72" s="6"/>
    </row>
    <row r="73" spans="1:16" ht="139.5" customHeight="1">
      <c r="A73" s="78" t="s">
        <v>101</v>
      </c>
      <c r="B73" s="373" t="s">
        <v>285</v>
      </c>
      <c r="C73" s="20" t="s">
        <v>123</v>
      </c>
      <c r="D73" s="28">
        <v>10260.9</v>
      </c>
      <c r="E73" s="28">
        <v>317.34742</v>
      </c>
      <c r="F73" s="166"/>
      <c r="G73" s="548">
        <v>10260.9</v>
      </c>
      <c r="H73" s="548">
        <v>317.34742</v>
      </c>
      <c r="I73" s="117"/>
      <c r="J73" s="70">
        <f t="shared" si="10"/>
        <v>10260.9</v>
      </c>
      <c r="K73" s="71">
        <f t="shared" si="10"/>
        <v>317.34742</v>
      </c>
      <c r="L73" s="117"/>
      <c r="M73" s="341"/>
      <c r="N73" s="6"/>
      <c r="O73" s="8"/>
      <c r="P73" s="6"/>
    </row>
    <row r="74" spans="1:16" ht="31.5">
      <c r="A74" s="78" t="s">
        <v>102</v>
      </c>
      <c r="B74" s="57" t="s">
        <v>286</v>
      </c>
      <c r="C74" s="20" t="s">
        <v>123</v>
      </c>
      <c r="D74" s="28">
        <v>71155.1</v>
      </c>
      <c r="E74" s="28">
        <v>2200.6732</v>
      </c>
      <c r="F74" s="166"/>
      <c r="G74" s="548">
        <v>67372.5492789</v>
      </c>
      <c r="H74" s="548">
        <v>2083.6870911</v>
      </c>
      <c r="I74" s="117"/>
      <c r="J74" s="70">
        <f t="shared" si="10"/>
        <v>67372.5492789</v>
      </c>
      <c r="K74" s="71">
        <f t="shared" si="10"/>
        <v>2083.6870911</v>
      </c>
      <c r="L74" s="117"/>
      <c r="M74" s="341"/>
      <c r="N74" s="6"/>
      <c r="O74" s="8"/>
      <c r="P74" s="6"/>
    </row>
    <row r="75" spans="1:16" ht="47.25">
      <c r="A75" s="78" t="s">
        <v>166</v>
      </c>
      <c r="B75" s="57" t="s">
        <v>287</v>
      </c>
      <c r="C75" s="20" t="s">
        <v>123</v>
      </c>
      <c r="D75" s="28">
        <v>16425.9</v>
      </c>
      <c r="E75" s="28">
        <v>2508.01753</v>
      </c>
      <c r="F75" s="166"/>
      <c r="G75" s="548">
        <v>16296.3678822</v>
      </c>
      <c r="H75" s="548">
        <v>2504.0113778</v>
      </c>
      <c r="I75" s="117"/>
      <c r="J75" s="70">
        <f t="shared" si="10"/>
        <v>16296.3678822</v>
      </c>
      <c r="K75" s="71">
        <f t="shared" si="10"/>
        <v>2504.0113778</v>
      </c>
      <c r="L75" s="117"/>
      <c r="M75" s="341"/>
      <c r="N75" s="6"/>
      <c r="O75" s="8"/>
      <c r="P75" s="6"/>
    </row>
    <row r="76" spans="1:16" ht="78.75">
      <c r="A76" s="78" t="s">
        <v>259</v>
      </c>
      <c r="B76" s="57" t="s">
        <v>288</v>
      </c>
      <c r="C76" s="20" t="s">
        <v>123</v>
      </c>
      <c r="D76" s="28">
        <v>29799.5</v>
      </c>
      <c r="E76" s="28">
        <v>921.63402</v>
      </c>
      <c r="F76" s="166"/>
      <c r="G76" s="548">
        <v>28837.733524299998</v>
      </c>
      <c r="H76" s="548">
        <v>891.8886656999999</v>
      </c>
      <c r="I76" s="117"/>
      <c r="J76" s="70">
        <f t="shared" si="10"/>
        <v>28837.733524299998</v>
      </c>
      <c r="K76" s="71">
        <f t="shared" si="10"/>
        <v>891.8886656999999</v>
      </c>
      <c r="L76" s="117"/>
      <c r="M76" s="341"/>
      <c r="N76" s="6"/>
      <c r="O76" s="8"/>
      <c r="P76" s="6"/>
    </row>
    <row r="77" spans="1:16" ht="108" customHeight="1">
      <c r="A77" s="134" t="s">
        <v>126</v>
      </c>
      <c r="B77" s="104" t="s">
        <v>168</v>
      </c>
      <c r="C77" s="103" t="s">
        <v>123</v>
      </c>
      <c r="D77" s="92">
        <f>D78</f>
        <v>0</v>
      </c>
      <c r="E77" s="92">
        <f>SUM(E78:E81)</f>
        <v>35716.585999999996</v>
      </c>
      <c r="F77" s="106">
        <f aca="true" t="shared" si="11" ref="F77:L77">F78</f>
        <v>0</v>
      </c>
      <c r="G77" s="92">
        <f t="shared" si="11"/>
        <v>0</v>
      </c>
      <c r="H77" s="92">
        <f>SUM(H78:H81)</f>
        <v>35716.58577</v>
      </c>
      <c r="I77" s="106">
        <f t="shared" si="11"/>
        <v>0</v>
      </c>
      <c r="J77" s="92">
        <f t="shared" si="11"/>
        <v>0</v>
      </c>
      <c r="K77" s="92">
        <f>SUM(K78:K81)</f>
        <v>35716.58577</v>
      </c>
      <c r="L77" s="106">
        <f t="shared" si="11"/>
        <v>0</v>
      </c>
      <c r="M77" s="330"/>
      <c r="N77" s="6"/>
      <c r="O77" s="8"/>
      <c r="P77" s="6"/>
    </row>
    <row r="78" spans="1:16" ht="117" customHeight="1">
      <c r="A78" s="78" t="s">
        <v>130</v>
      </c>
      <c r="B78" s="57" t="s">
        <v>169</v>
      </c>
      <c r="C78" s="20" t="s">
        <v>123</v>
      </c>
      <c r="D78" s="130"/>
      <c r="E78" s="28">
        <v>6716.503</v>
      </c>
      <c r="F78" s="166"/>
      <c r="G78" s="156"/>
      <c r="H78" s="548">
        <v>6716.50277</v>
      </c>
      <c r="I78" s="117"/>
      <c r="J78" s="70"/>
      <c r="K78" s="71">
        <f>H78</f>
        <v>6716.50277</v>
      </c>
      <c r="L78" s="117"/>
      <c r="M78" s="341"/>
      <c r="N78" s="6"/>
      <c r="O78" s="8"/>
      <c r="P78" s="6"/>
    </row>
    <row r="79" spans="1:16" ht="66.75" customHeight="1">
      <c r="A79" s="74" t="s">
        <v>104</v>
      </c>
      <c r="B79" s="48" t="s">
        <v>445</v>
      </c>
      <c r="C79" s="20" t="s">
        <v>123</v>
      </c>
      <c r="D79" s="131"/>
      <c r="E79" s="29">
        <v>11300</v>
      </c>
      <c r="F79" s="171"/>
      <c r="G79" s="524"/>
      <c r="H79" s="547">
        <v>11300</v>
      </c>
      <c r="I79" s="120"/>
      <c r="J79" s="72"/>
      <c r="K79" s="73">
        <f>H79</f>
        <v>11300</v>
      </c>
      <c r="L79" s="120"/>
      <c r="M79" s="374"/>
      <c r="N79" s="6"/>
      <c r="O79" s="8"/>
      <c r="P79" s="6"/>
    </row>
    <row r="80" spans="1:16" ht="135.75" customHeight="1">
      <c r="A80" s="74" t="s">
        <v>26</v>
      </c>
      <c r="B80" s="48" t="s">
        <v>444</v>
      </c>
      <c r="C80" s="20" t="s">
        <v>123</v>
      </c>
      <c r="D80" s="131"/>
      <c r="E80" s="29">
        <v>14000.082999999999</v>
      </c>
      <c r="F80" s="171"/>
      <c r="G80" s="524"/>
      <c r="H80" s="547">
        <v>14000.082999999999</v>
      </c>
      <c r="I80" s="120"/>
      <c r="J80" s="72"/>
      <c r="K80" s="73">
        <f>H80</f>
        <v>14000.082999999999</v>
      </c>
      <c r="L80" s="120"/>
      <c r="M80" s="374"/>
      <c r="N80" s="6"/>
      <c r="O80" s="8"/>
      <c r="P80" s="6"/>
    </row>
    <row r="81" spans="1:16" ht="173.25">
      <c r="A81" s="74" t="s">
        <v>31</v>
      </c>
      <c r="B81" s="48" t="s">
        <v>443</v>
      </c>
      <c r="C81" s="20" t="s">
        <v>123</v>
      </c>
      <c r="D81" s="131"/>
      <c r="E81" s="29">
        <v>3700</v>
      </c>
      <c r="F81" s="171"/>
      <c r="G81" s="524"/>
      <c r="H81" s="547">
        <v>3700</v>
      </c>
      <c r="I81" s="120"/>
      <c r="J81" s="72"/>
      <c r="K81" s="73">
        <f>H81</f>
        <v>3700</v>
      </c>
      <c r="L81" s="120"/>
      <c r="M81" s="374"/>
      <c r="N81" s="6"/>
      <c r="O81" s="8"/>
      <c r="P81" s="6"/>
    </row>
    <row r="82" spans="1:16" ht="24" thickBot="1">
      <c r="A82" s="93"/>
      <c r="B82" s="94" t="s">
        <v>2</v>
      </c>
      <c r="C82" s="136"/>
      <c r="D82" s="97">
        <f aca="true" t="shared" si="12" ref="D82:L82">D71+D66+D61+D77</f>
        <v>136016.80000000002</v>
      </c>
      <c r="E82" s="97">
        <f t="shared" si="12"/>
        <v>169561.7636</v>
      </c>
      <c r="F82" s="96">
        <f t="shared" si="12"/>
        <v>0</v>
      </c>
      <c r="G82" s="97">
        <f t="shared" si="12"/>
        <v>131142.9506854</v>
      </c>
      <c r="H82" s="97">
        <f t="shared" si="12"/>
        <v>165989.0088146</v>
      </c>
      <c r="I82" s="96">
        <f t="shared" si="12"/>
        <v>0</v>
      </c>
      <c r="J82" s="97">
        <f t="shared" si="12"/>
        <v>131142.9506854</v>
      </c>
      <c r="K82" s="97">
        <f t="shared" si="12"/>
        <v>165989.0088146</v>
      </c>
      <c r="L82" s="96">
        <f t="shared" si="12"/>
        <v>0</v>
      </c>
      <c r="M82" s="339"/>
      <c r="N82" s="6">
        <f>SUM(D82:E82)</f>
        <v>305578.5636</v>
      </c>
      <c r="O82" s="8"/>
      <c r="P82" s="6"/>
    </row>
    <row r="83" spans="1:16" ht="18" customHeight="1" thickBot="1">
      <c r="A83" s="585" t="s">
        <v>4</v>
      </c>
      <c r="B83" s="583"/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4"/>
      <c r="N83" s="6"/>
      <c r="O83" s="8"/>
      <c r="P83" s="6"/>
    </row>
    <row r="84" spans="1:16" ht="31.5">
      <c r="A84" s="137" t="s">
        <v>122</v>
      </c>
      <c r="B84" s="138" t="s">
        <v>5</v>
      </c>
      <c r="C84" s="103" t="s">
        <v>123</v>
      </c>
      <c r="D84" s="139">
        <f aca="true" t="shared" si="13" ref="D84:L84">SUM(D85:D86)</f>
        <v>0</v>
      </c>
      <c r="E84" s="139">
        <f t="shared" si="13"/>
        <v>27069.466999999997</v>
      </c>
      <c r="F84" s="140">
        <f t="shared" si="13"/>
        <v>0</v>
      </c>
      <c r="G84" s="139">
        <f t="shared" si="13"/>
        <v>0</v>
      </c>
      <c r="H84" s="139">
        <f t="shared" si="13"/>
        <v>19092.54822</v>
      </c>
      <c r="I84" s="140">
        <f t="shared" si="13"/>
        <v>0</v>
      </c>
      <c r="J84" s="139">
        <f t="shared" si="13"/>
        <v>0</v>
      </c>
      <c r="K84" s="139">
        <f t="shared" si="13"/>
        <v>19092.54822</v>
      </c>
      <c r="L84" s="140">
        <f t="shared" si="13"/>
        <v>0</v>
      </c>
      <c r="M84" s="342"/>
      <c r="N84" s="6"/>
      <c r="O84" s="8"/>
      <c r="P84" s="6"/>
    </row>
    <row r="85" spans="1:16" ht="135" customHeight="1">
      <c r="A85" s="75" t="s">
        <v>131</v>
      </c>
      <c r="B85" s="76" t="s">
        <v>18</v>
      </c>
      <c r="C85" s="77" t="s">
        <v>123</v>
      </c>
      <c r="D85" s="15"/>
      <c r="E85" s="28">
        <v>24530.867</v>
      </c>
      <c r="F85" s="47"/>
      <c r="G85" s="15"/>
      <c r="H85" s="546">
        <f>16501.96636+62.07166</f>
        <v>16564.03802</v>
      </c>
      <c r="I85" s="118"/>
      <c r="J85" s="67"/>
      <c r="K85" s="68">
        <f>H85</f>
        <v>16564.03802</v>
      </c>
      <c r="L85" s="121"/>
      <c r="M85" s="343"/>
      <c r="N85" s="6"/>
      <c r="O85" s="8"/>
      <c r="P85" s="6"/>
    </row>
    <row r="86" spans="1:16" ht="250.5" customHeight="1">
      <c r="A86" s="78" t="s">
        <v>132</v>
      </c>
      <c r="B86" s="56" t="s">
        <v>33</v>
      </c>
      <c r="C86" s="19" t="s">
        <v>123</v>
      </c>
      <c r="D86" s="16"/>
      <c r="E86" s="28">
        <v>2538.6</v>
      </c>
      <c r="F86" s="89"/>
      <c r="G86" s="16"/>
      <c r="H86" s="549">
        <f>1547.4705+981.0397</f>
        <v>2528.5101999999997</v>
      </c>
      <c r="I86" s="119"/>
      <c r="J86" s="72"/>
      <c r="K86" s="73">
        <f>H86</f>
        <v>2528.5101999999997</v>
      </c>
      <c r="L86" s="117"/>
      <c r="M86" s="344"/>
      <c r="N86" s="6"/>
      <c r="O86" s="8"/>
      <c r="P86" s="6"/>
    </row>
    <row r="87" spans="1:16" ht="24" thickBot="1">
      <c r="A87" s="93"/>
      <c r="B87" s="94" t="s">
        <v>2</v>
      </c>
      <c r="C87" s="145"/>
      <c r="D87" s="97">
        <f>D84</f>
        <v>0</v>
      </c>
      <c r="E87" s="97">
        <f>E84</f>
        <v>27069.466999999997</v>
      </c>
      <c r="F87" s="96">
        <v>0</v>
      </c>
      <c r="G87" s="97">
        <f>G84</f>
        <v>0</v>
      </c>
      <c r="H87" s="97">
        <f>H84</f>
        <v>19092.54822</v>
      </c>
      <c r="I87" s="96">
        <v>0</v>
      </c>
      <c r="J87" s="97">
        <f>J84</f>
        <v>0</v>
      </c>
      <c r="K87" s="97">
        <f>K84</f>
        <v>19092.54822</v>
      </c>
      <c r="L87" s="96">
        <v>0</v>
      </c>
      <c r="M87" s="339"/>
      <c r="N87" s="6"/>
      <c r="O87" s="8"/>
      <c r="P87" s="6"/>
    </row>
    <row r="88" spans="1:16" ht="34.5" customHeight="1" thickBot="1">
      <c r="A88" s="581" t="s">
        <v>6</v>
      </c>
      <c r="B88" s="582"/>
      <c r="C88" s="583"/>
      <c r="D88" s="583"/>
      <c r="E88" s="583"/>
      <c r="F88" s="583"/>
      <c r="G88" s="583"/>
      <c r="H88" s="583"/>
      <c r="I88" s="583"/>
      <c r="J88" s="583"/>
      <c r="K88" s="583"/>
      <c r="L88" s="583"/>
      <c r="M88" s="584"/>
      <c r="N88" s="6"/>
      <c r="O88" s="8"/>
      <c r="P88" s="6"/>
    </row>
    <row r="89" spans="1:16" ht="134.25" customHeight="1">
      <c r="A89" s="134" t="s">
        <v>122</v>
      </c>
      <c r="B89" s="104" t="s">
        <v>7</v>
      </c>
      <c r="C89" s="135" t="s">
        <v>176</v>
      </c>
      <c r="D89" s="139">
        <f>SUM(D90:D94)</f>
        <v>0</v>
      </c>
      <c r="E89" s="139">
        <f>SUM(E90:E97)</f>
        <v>2701110.99348</v>
      </c>
      <c r="F89" s="140">
        <f>SUM(F90:F96)</f>
        <v>0</v>
      </c>
      <c r="G89" s="139">
        <f>SUM(G90:G96)</f>
        <v>0</v>
      </c>
      <c r="H89" s="139">
        <f>SUM(H90:H97)</f>
        <v>2652638.93734</v>
      </c>
      <c r="I89" s="140">
        <v>0</v>
      </c>
      <c r="J89" s="139">
        <f>SUM(J90:J96)</f>
        <v>0</v>
      </c>
      <c r="K89" s="139">
        <f>SUM(K90:K97)</f>
        <v>2652638.93734</v>
      </c>
      <c r="L89" s="140">
        <v>0</v>
      </c>
      <c r="M89" s="342"/>
      <c r="N89" s="6"/>
      <c r="O89" s="8"/>
      <c r="P89" s="6"/>
    </row>
    <row r="90" spans="1:16" ht="36" customHeight="1">
      <c r="A90" s="78" t="s">
        <v>131</v>
      </c>
      <c r="B90" s="69" t="s">
        <v>34</v>
      </c>
      <c r="C90" s="20" t="s">
        <v>123</v>
      </c>
      <c r="D90" s="130"/>
      <c r="E90" s="28">
        <v>42231.86</v>
      </c>
      <c r="F90" s="166"/>
      <c r="G90" s="28"/>
      <c r="H90" s="556">
        <v>42203.11352</v>
      </c>
      <c r="I90" s="117"/>
      <c r="J90" s="70"/>
      <c r="K90" s="71">
        <f aca="true" t="shared" si="14" ref="K90:K95">H90</f>
        <v>42203.11352</v>
      </c>
      <c r="L90" s="117"/>
      <c r="M90" s="341"/>
      <c r="N90" s="6"/>
      <c r="O90" s="8"/>
      <c r="P90" s="11"/>
    </row>
    <row r="91" spans="1:16" s="88" customFormat="1" ht="135" customHeight="1">
      <c r="A91" s="163" t="s">
        <v>132</v>
      </c>
      <c r="B91" s="436" t="s">
        <v>35</v>
      </c>
      <c r="C91" s="165" t="s">
        <v>32</v>
      </c>
      <c r="D91" s="28"/>
      <c r="E91" s="28">
        <v>6054.82</v>
      </c>
      <c r="F91" s="166"/>
      <c r="G91" s="28"/>
      <c r="H91" s="556">
        <v>6054.82</v>
      </c>
      <c r="I91" s="167"/>
      <c r="J91" s="168"/>
      <c r="K91" s="156">
        <f t="shared" si="14"/>
        <v>6054.82</v>
      </c>
      <c r="L91" s="167"/>
      <c r="M91" s="345"/>
      <c r="N91" s="86"/>
      <c r="O91" s="87"/>
      <c r="P91" s="86"/>
    </row>
    <row r="92" spans="1:16" s="88" customFormat="1" ht="135" customHeight="1">
      <c r="A92" s="163" t="s">
        <v>133</v>
      </c>
      <c r="B92" s="436" t="s">
        <v>105</v>
      </c>
      <c r="C92" s="165" t="s">
        <v>29</v>
      </c>
      <c r="D92" s="28"/>
      <c r="E92" s="28">
        <v>2442870.6533</v>
      </c>
      <c r="F92" s="166"/>
      <c r="G92" s="28"/>
      <c r="H92" s="556">
        <v>2434456.00228</v>
      </c>
      <c r="I92" s="167"/>
      <c r="J92" s="168"/>
      <c r="K92" s="156">
        <f t="shared" si="14"/>
        <v>2434456.00228</v>
      </c>
      <c r="L92" s="167"/>
      <c r="M92" s="345"/>
      <c r="N92" s="86"/>
      <c r="O92" s="87"/>
      <c r="P92" s="86"/>
    </row>
    <row r="93" spans="1:16" s="88" customFormat="1" ht="135" customHeight="1">
      <c r="A93" s="163" t="s">
        <v>134</v>
      </c>
      <c r="B93" s="436" t="s">
        <v>44</v>
      </c>
      <c r="C93" s="165" t="s">
        <v>32</v>
      </c>
      <c r="D93" s="28"/>
      <c r="E93" s="28">
        <v>32652.182</v>
      </c>
      <c r="F93" s="166"/>
      <c r="G93" s="28"/>
      <c r="H93" s="556">
        <v>32652.182</v>
      </c>
      <c r="I93" s="167"/>
      <c r="J93" s="168"/>
      <c r="K93" s="156">
        <f t="shared" si="14"/>
        <v>32652.182</v>
      </c>
      <c r="L93" s="167"/>
      <c r="M93" s="345"/>
      <c r="N93" s="86"/>
      <c r="O93" s="87"/>
      <c r="P93" s="86"/>
    </row>
    <row r="94" spans="1:16" ht="80.25" customHeight="1">
      <c r="A94" s="78" t="s">
        <v>37</v>
      </c>
      <c r="B94" s="69" t="s">
        <v>36</v>
      </c>
      <c r="C94" s="20" t="s">
        <v>29</v>
      </c>
      <c r="D94" s="130"/>
      <c r="E94" s="28">
        <v>2157.1</v>
      </c>
      <c r="F94" s="166"/>
      <c r="G94" s="28"/>
      <c r="H94" s="548">
        <v>1949.42725</v>
      </c>
      <c r="I94" s="117"/>
      <c r="J94" s="70"/>
      <c r="K94" s="71">
        <f t="shared" si="14"/>
        <v>1949.42725</v>
      </c>
      <c r="L94" s="117"/>
      <c r="M94" s="341"/>
      <c r="N94" s="6"/>
      <c r="O94" s="8"/>
      <c r="P94" s="6"/>
    </row>
    <row r="95" spans="1:16" ht="34.5" customHeight="1">
      <c r="A95" s="78" t="s">
        <v>106</v>
      </c>
      <c r="B95" s="69" t="s">
        <v>107</v>
      </c>
      <c r="C95" s="20" t="s">
        <v>29</v>
      </c>
      <c r="D95" s="130"/>
      <c r="E95" s="28">
        <v>44.82299999999998</v>
      </c>
      <c r="F95" s="166"/>
      <c r="G95" s="28"/>
      <c r="H95" s="548">
        <v>44.82299999999998</v>
      </c>
      <c r="I95" s="117"/>
      <c r="J95" s="70"/>
      <c r="K95" s="71">
        <f t="shared" si="14"/>
        <v>44.82299999999998</v>
      </c>
      <c r="L95" s="117"/>
      <c r="M95" s="341"/>
      <c r="N95" s="6"/>
      <c r="O95" s="8"/>
      <c r="P95" s="6"/>
    </row>
    <row r="96" spans="1:16" s="88" customFormat="1" ht="105" customHeight="1">
      <c r="A96" s="163" t="s">
        <v>108</v>
      </c>
      <c r="B96" s="164" t="s">
        <v>109</v>
      </c>
      <c r="C96" s="165" t="s">
        <v>118</v>
      </c>
      <c r="D96" s="28"/>
      <c r="E96" s="28">
        <v>156999.55518</v>
      </c>
      <c r="F96" s="166"/>
      <c r="G96" s="28"/>
      <c r="H96" s="549">
        <v>117178.56928999998</v>
      </c>
      <c r="I96" s="167"/>
      <c r="J96" s="168"/>
      <c r="K96" s="156">
        <f>H96</f>
        <v>117178.56928999998</v>
      </c>
      <c r="L96" s="167"/>
      <c r="M96" s="345"/>
      <c r="N96" s="86"/>
      <c r="O96" s="87"/>
      <c r="P96" s="86"/>
    </row>
    <row r="97" spans="1:16" s="88" customFormat="1" ht="162.75" customHeight="1">
      <c r="A97" s="165" t="s">
        <v>474</v>
      </c>
      <c r="B97" s="506" t="s">
        <v>475</v>
      </c>
      <c r="C97" s="165" t="s">
        <v>123</v>
      </c>
      <c r="D97" s="28"/>
      <c r="E97" s="28">
        <v>18100</v>
      </c>
      <c r="F97" s="166"/>
      <c r="G97" s="28"/>
      <c r="H97" s="549">
        <v>18100</v>
      </c>
      <c r="I97" s="167"/>
      <c r="J97" s="168"/>
      <c r="K97" s="156">
        <f>H97</f>
        <v>18100</v>
      </c>
      <c r="L97" s="167"/>
      <c r="M97" s="345"/>
      <c r="N97" s="86"/>
      <c r="O97" s="87"/>
      <c r="P97" s="86"/>
    </row>
    <row r="98" spans="1:16" ht="130.5" customHeight="1">
      <c r="A98" s="141" t="s">
        <v>124</v>
      </c>
      <c r="B98" s="142" t="s">
        <v>19</v>
      </c>
      <c r="C98" s="103" t="s">
        <v>123</v>
      </c>
      <c r="D98" s="92">
        <f>D99</f>
        <v>8888.5</v>
      </c>
      <c r="E98" s="92">
        <f>SUM(E99:E99)</f>
        <v>0</v>
      </c>
      <c r="F98" s="106">
        <v>0</v>
      </c>
      <c r="G98" s="92">
        <f>G99</f>
        <v>8838.10869</v>
      </c>
      <c r="H98" s="92">
        <f>SUM(H99:H99)</f>
        <v>0</v>
      </c>
      <c r="I98" s="106">
        <v>0</v>
      </c>
      <c r="J98" s="92">
        <f>J99</f>
        <v>8838.10869</v>
      </c>
      <c r="K98" s="92">
        <f>SUM(K99:K99)</f>
        <v>0</v>
      </c>
      <c r="L98" s="106">
        <v>0</v>
      </c>
      <c r="M98" s="330"/>
      <c r="N98" s="6"/>
      <c r="O98" s="8"/>
      <c r="P98" s="6"/>
    </row>
    <row r="99" spans="1:16" ht="166.5" customHeight="1">
      <c r="A99" s="78" t="s">
        <v>135</v>
      </c>
      <c r="B99" s="69" t="s">
        <v>20</v>
      </c>
      <c r="C99" s="20" t="s">
        <v>123</v>
      </c>
      <c r="D99" s="460">
        <v>8888.5</v>
      </c>
      <c r="E99" s="519"/>
      <c r="F99" s="520"/>
      <c r="G99" s="548">
        <v>8838.10869</v>
      </c>
      <c r="H99" s="21"/>
      <c r="I99" s="117"/>
      <c r="J99" s="70">
        <f>G99</f>
        <v>8838.10869</v>
      </c>
      <c r="K99" s="71"/>
      <c r="L99" s="117"/>
      <c r="M99" s="341"/>
      <c r="N99" s="6"/>
      <c r="O99" s="8"/>
      <c r="P99" s="6"/>
    </row>
    <row r="100" spans="1:16" ht="71.25" customHeight="1">
      <c r="A100" s="134" t="s">
        <v>125</v>
      </c>
      <c r="B100" s="104" t="s">
        <v>110</v>
      </c>
      <c r="C100" s="103" t="s">
        <v>123</v>
      </c>
      <c r="D100" s="143">
        <f>SUM(D101:D102)</f>
        <v>0</v>
      </c>
      <c r="E100" s="404">
        <f>SUM(E101:E103)</f>
        <v>2103.8</v>
      </c>
      <c r="F100" s="144">
        <f aca="true" t="shared" si="15" ref="F100:L100">SUM(F101:F102)</f>
        <v>0</v>
      </c>
      <c r="G100" s="143">
        <f t="shared" si="15"/>
        <v>0</v>
      </c>
      <c r="H100" s="143">
        <f>SUM(H101:H103)</f>
        <v>1290.9182</v>
      </c>
      <c r="I100" s="144">
        <f t="shared" si="15"/>
        <v>0</v>
      </c>
      <c r="J100" s="143">
        <f t="shared" si="15"/>
        <v>0</v>
      </c>
      <c r="K100" s="143">
        <f>SUM(K101:K103)</f>
        <v>1290.9182</v>
      </c>
      <c r="L100" s="144">
        <f t="shared" si="15"/>
        <v>0</v>
      </c>
      <c r="M100" s="346"/>
      <c r="N100" s="6"/>
      <c r="O100" s="8"/>
      <c r="P100" s="6"/>
    </row>
    <row r="101" spans="1:16" ht="101.25" customHeight="1">
      <c r="A101" s="78" t="s">
        <v>121</v>
      </c>
      <c r="B101" s="69" t="s">
        <v>111</v>
      </c>
      <c r="C101" s="20" t="s">
        <v>123</v>
      </c>
      <c r="D101" s="460"/>
      <c r="E101" s="519">
        <v>181.1</v>
      </c>
      <c r="F101" s="520"/>
      <c r="G101" s="521"/>
      <c r="H101" s="557">
        <v>181.0218</v>
      </c>
      <c r="I101" s="117"/>
      <c r="J101" s="70"/>
      <c r="K101" s="71">
        <f>H101</f>
        <v>181.0218</v>
      </c>
      <c r="L101" s="117"/>
      <c r="M101" s="341"/>
      <c r="N101" s="6"/>
      <c r="O101" s="8"/>
      <c r="P101" s="6"/>
    </row>
    <row r="102" spans="1:16" ht="102.75" customHeight="1">
      <c r="A102" s="78" t="s">
        <v>101</v>
      </c>
      <c r="B102" s="69" t="s">
        <v>112</v>
      </c>
      <c r="C102" s="20" t="s">
        <v>123</v>
      </c>
      <c r="D102" s="460"/>
      <c r="E102" s="519">
        <v>1219.2</v>
      </c>
      <c r="F102" s="520"/>
      <c r="G102" s="521"/>
      <c r="H102" s="557">
        <v>406.4</v>
      </c>
      <c r="I102" s="117"/>
      <c r="J102" s="70"/>
      <c r="K102" s="71">
        <f>H102</f>
        <v>406.4</v>
      </c>
      <c r="L102" s="117"/>
      <c r="M102" s="341"/>
      <c r="N102" s="6"/>
      <c r="O102" s="8"/>
      <c r="P102" s="6"/>
    </row>
    <row r="103" spans="1:16" ht="47.25">
      <c r="A103" s="78" t="s">
        <v>102</v>
      </c>
      <c r="B103" s="69" t="s">
        <v>380</v>
      </c>
      <c r="C103" s="20" t="s">
        <v>123</v>
      </c>
      <c r="D103" s="522"/>
      <c r="E103" s="518">
        <v>703.5</v>
      </c>
      <c r="F103" s="517"/>
      <c r="G103" s="523"/>
      <c r="H103" s="558">
        <v>703.4964</v>
      </c>
      <c r="I103" s="120"/>
      <c r="J103" s="72"/>
      <c r="K103" s="73">
        <f>H103</f>
        <v>703.4964</v>
      </c>
      <c r="L103" s="120"/>
      <c r="M103" s="374"/>
      <c r="N103" s="6"/>
      <c r="O103" s="8"/>
      <c r="P103" s="6"/>
    </row>
    <row r="104" spans="1:16" ht="102.75" customHeight="1">
      <c r="A104" s="134" t="s">
        <v>126</v>
      </c>
      <c r="B104" s="104" t="s">
        <v>289</v>
      </c>
      <c r="C104" s="103" t="s">
        <v>123</v>
      </c>
      <c r="D104" s="429">
        <f>SUM(D105:D106)</f>
        <v>234198.1</v>
      </c>
      <c r="E104" s="430">
        <f>SUM(E105:E106)</f>
        <v>21243.157209999998</v>
      </c>
      <c r="F104" s="431"/>
      <c r="G104" s="425">
        <f>SUM(G105:G106)</f>
        <v>170552.9693</v>
      </c>
      <c r="H104" s="430">
        <f>SUM(H105:H106)</f>
        <v>19274.7511</v>
      </c>
      <c r="I104" s="432"/>
      <c r="J104" s="433">
        <f>SUM(J105:J106)</f>
        <v>170552.9693</v>
      </c>
      <c r="K104" s="434">
        <f>SUM(K105:K106)</f>
        <v>19274.7511</v>
      </c>
      <c r="L104" s="432"/>
      <c r="M104" s="435"/>
      <c r="N104" s="6"/>
      <c r="O104" s="8"/>
      <c r="P104" s="6"/>
    </row>
    <row r="105" spans="1:16" ht="81" customHeight="1">
      <c r="A105" s="74" t="s">
        <v>130</v>
      </c>
      <c r="B105" s="79" t="s">
        <v>290</v>
      </c>
      <c r="C105" s="20" t="s">
        <v>123</v>
      </c>
      <c r="D105" s="28">
        <v>221331.2</v>
      </c>
      <c r="E105" s="28">
        <v>6845.29485</v>
      </c>
      <c r="F105" s="517"/>
      <c r="G105" s="547">
        <v>157980.5508</v>
      </c>
      <c r="H105" s="558">
        <v>4885.99642</v>
      </c>
      <c r="I105" s="120"/>
      <c r="J105" s="72">
        <f>G105</f>
        <v>157980.5508</v>
      </c>
      <c r="K105" s="73">
        <f>H105</f>
        <v>4885.99642</v>
      </c>
      <c r="L105" s="120"/>
      <c r="M105" s="374"/>
      <c r="N105" s="6"/>
      <c r="O105" s="8"/>
      <c r="P105" s="6"/>
    </row>
    <row r="106" spans="1:16" ht="31.5">
      <c r="A106" s="74" t="s">
        <v>104</v>
      </c>
      <c r="B106" s="79" t="s">
        <v>291</v>
      </c>
      <c r="C106" s="20" t="s">
        <v>123</v>
      </c>
      <c r="D106" s="28">
        <v>12866.9</v>
      </c>
      <c r="E106" s="28">
        <v>14397.86236</v>
      </c>
      <c r="F106" s="517"/>
      <c r="G106" s="547">
        <v>12572.4185</v>
      </c>
      <c r="H106" s="558">
        <v>14388.75468</v>
      </c>
      <c r="I106" s="120"/>
      <c r="J106" s="72">
        <f>G106</f>
        <v>12572.4185</v>
      </c>
      <c r="K106" s="73">
        <f>H106</f>
        <v>14388.75468</v>
      </c>
      <c r="L106" s="120"/>
      <c r="M106" s="374"/>
      <c r="N106" s="6"/>
      <c r="O106" s="8"/>
      <c r="P106" s="6"/>
    </row>
    <row r="107" spans="1:16" ht="24" thickBot="1">
      <c r="A107" s="93"/>
      <c r="B107" s="94" t="s">
        <v>2</v>
      </c>
      <c r="C107" s="145"/>
      <c r="D107" s="146">
        <f>D98+D89+D100+D104</f>
        <v>243086.6</v>
      </c>
      <c r="E107" s="146">
        <f>E98+E89+E100+E104</f>
        <v>2724457.95069</v>
      </c>
      <c r="F107" s="147">
        <v>0</v>
      </c>
      <c r="G107" s="146">
        <f>G98+G89+G100+G104</f>
        <v>179391.07799</v>
      </c>
      <c r="H107" s="146">
        <f>H98+H89+H100+H104</f>
        <v>2673204.6066400004</v>
      </c>
      <c r="I107" s="147">
        <v>0</v>
      </c>
      <c r="J107" s="146">
        <f>J98+J89+J100+J104</f>
        <v>179391.07799</v>
      </c>
      <c r="K107" s="146">
        <f>K98+K89+K100+K104</f>
        <v>2673204.6066400004</v>
      </c>
      <c r="L107" s="147">
        <v>0</v>
      </c>
      <c r="M107" s="347"/>
      <c r="N107" s="6"/>
      <c r="O107" s="8"/>
      <c r="P107" s="6"/>
    </row>
    <row r="108" spans="1:16" s="150" customFormat="1" ht="36.75" customHeight="1" thickBot="1">
      <c r="A108" s="35"/>
      <c r="B108" s="36" t="s">
        <v>8</v>
      </c>
      <c r="C108" s="37"/>
      <c r="D108" s="14">
        <f>D51+D59+D82+D87+D107</f>
        <v>1287611.7000000002</v>
      </c>
      <c r="E108" s="14">
        <f>E51+E59+E82+E87+E107</f>
        <v>14075435.163919998</v>
      </c>
      <c r="F108" s="44">
        <f>F51+F59+F82+F87+F107</f>
        <v>0</v>
      </c>
      <c r="G108" s="14">
        <f>G51+G59+G82+G87+G107</f>
        <v>1139460.201067</v>
      </c>
      <c r="H108" s="14">
        <f>H51+H59+H82+H87+H107</f>
        <v>13986230.608792998</v>
      </c>
      <c r="I108" s="44">
        <v>0</v>
      </c>
      <c r="J108" s="14">
        <f>J51+J59+J82+J87+J107</f>
        <v>1139460.201067</v>
      </c>
      <c r="K108" s="14">
        <f>K51+K59+K82+K87+K107</f>
        <v>13986229.922933</v>
      </c>
      <c r="L108" s="44">
        <v>0</v>
      </c>
      <c r="M108" s="348"/>
      <c r="N108" s="148"/>
      <c r="O108" s="149"/>
      <c r="P108" s="148"/>
    </row>
    <row r="109" spans="1:16" ht="23.25">
      <c r="A109" s="80"/>
      <c r="B109" s="81" t="s">
        <v>38</v>
      </c>
      <c r="C109" s="81"/>
      <c r="D109" s="437">
        <f>D8+D9+D10+D11+D15+D16+D18+D20+D21+D22+D23+D24+D25+D29+D30+D31+D32+D33+D36+D37+D38+D41+D43+D44+D49+D50+D54+D55+D56+D58+D63+D67+D68+D69+D70+D72+D73+D74+D75+D76+D78+D85+D86+D90+D92+D94+D95+D99+D101+D102+D103+D105+D106+D26+D12</f>
        <v>944235.5082899999</v>
      </c>
      <c r="E109" s="437">
        <f>E106+E105+E103+E102+E101+E99+E95+E94+E92+E90+E86+E85+E78+E76+E75+E74+E73+E72+E70+E69+E68+E67+E63+E58+E56+E55+E54+E50+E49+E44+E43+E41+E38+E37+E36+E33+E32+E31+E30+E29+E25+E24+E23+E22+E21+E20+E18+E16+E15+E11+E10+E9+E8+E97+E81+E80+E79+E47+E39+E27+E26+E12</f>
        <v>13325270.650390003</v>
      </c>
      <c r="F109" s="438"/>
      <c r="G109" s="437">
        <f>G12+G16+G26+G38+G41+G43+G44+G49+G50+G55+G72+G73+G74+G75+G76+G99+G105+G106</f>
        <v>796084.009407</v>
      </c>
      <c r="H109" s="437">
        <f>H8+H9+H10+H11+H15+H16+H18+H20+H21+H22+H23+H24+H25+H29+H30+H31+H32+H33+H36+H37+H38+H41+H43+H44+H47+H49+H50+H54+H55+H56+H58+H63+H67+H68+H69+H70+H72+H73+H74+H75+H76+H78+H79+H80+H81+H85+H86+H90+H92+H94+H95+H97+H99+H101+H102+H103+H105+H106+H39+H27+H26</f>
        <v>13277870.223162998</v>
      </c>
      <c r="I109" s="438"/>
      <c r="J109" s="437">
        <f>J8+J9+J10+J11+J15+J16+J18+J20+J21+J22+J23+J24+J25+J29+J30+J31+J32+J33+J36+J37+J38+J41+J43+J44+J49+J50+J54+J55+J56+J58+J63+J67+J68+J69+J70+J72+J73+J74+J75+J76+J78+J85+J86+J90+J92+J94+J95+J99+J101+J102+J103+J105+J106+G12+J26</f>
        <v>796084.0094069999</v>
      </c>
      <c r="K109" s="437">
        <f>K8+K9+K10+K11+K15+K16+K18+K20+K21+K22+K23+K24+K25+K29+K30+K31+K32+K33+K36+K37+K38+K41+K43+K44+K47+K49+K50+K54+K55+K56+K58+K63+K67+K68+K69+K70+K72+K73+K74+K75+K76+K78+K79+K80+K81+K85+K86+K90+K92+K94+K95+K97+K99+K101+K102+K103+K105+K106+K26+K27+K39</f>
        <v>13277870.223162998</v>
      </c>
      <c r="L109" s="108"/>
      <c r="M109" s="349"/>
      <c r="N109" s="6"/>
      <c r="O109" s="8"/>
      <c r="P109" s="6"/>
    </row>
    <row r="110" spans="1:16" ht="23.25">
      <c r="A110" s="80"/>
      <c r="B110" s="82"/>
      <c r="C110" s="82"/>
      <c r="D110" s="572">
        <f>SUM(D109:E109)</f>
        <v>14269506.158680003</v>
      </c>
      <c r="E110" s="573"/>
      <c r="F110" s="108"/>
      <c r="G110" s="572">
        <f>SUM(G109:H109)</f>
        <v>14073954.232569998</v>
      </c>
      <c r="H110" s="573"/>
      <c r="I110" s="108"/>
      <c r="J110" s="572">
        <f>SUM(J109:K109)</f>
        <v>14073954.232569998</v>
      </c>
      <c r="K110" s="573"/>
      <c r="L110" s="108"/>
      <c r="M110" s="349"/>
      <c r="N110" s="6"/>
      <c r="O110" s="8"/>
      <c r="P110" s="6"/>
    </row>
    <row r="111" spans="1:16" ht="23.25">
      <c r="A111" s="80"/>
      <c r="B111" s="82" t="s">
        <v>39</v>
      </c>
      <c r="C111" s="83"/>
      <c r="D111" s="25">
        <f>D13+D96+D48+D46+D42+D34+D19</f>
        <v>343376.19171000004</v>
      </c>
      <c r="E111" s="25">
        <f aca="true" t="shared" si="16" ref="E111:K111">E13+E96+E48+E46+E42+E34+E19</f>
        <v>681809.2595299999</v>
      </c>
      <c r="F111" s="25"/>
      <c r="G111" s="25">
        <f t="shared" si="16"/>
        <v>343376.19166</v>
      </c>
      <c r="H111" s="25">
        <f t="shared" si="16"/>
        <v>640005.13163</v>
      </c>
      <c r="I111" s="25"/>
      <c r="J111" s="25">
        <f t="shared" si="16"/>
        <v>343376.19166</v>
      </c>
      <c r="K111" s="25">
        <f t="shared" si="16"/>
        <v>640004.44577</v>
      </c>
      <c r="L111" s="109"/>
      <c r="M111" s="350"/>
      <c r="N111" s="6"/>
      <c r="O111" s="8"/>
      <c r="P111" s="6"/>
    </row>
    <row r="112" spans="1:16" ht="23.25">
      <c r="A112" s="80"/>
      <c r="B112" s="82"/>
      <c r="C112" s="83"/>
      <c r="D112" s="572">
        <f>SUM(D111:E111)</f>
        <v>1025185.45124</v>
      </c>
      <c r="E112" s="573"/>
      <c r="F112" s="109"/>
      <c r="G112" s="572">
        <f>SUM(G111:H111)</f>
        <v>983381.32329</v>
      </c>
      <c r="H112" s="573"/>
      <c r="I112" s="109"/>
      <c r="J112" s="572">
        <f>SUM(J111:K111)</f>
        <v>983380.63743</v>
      </c>
      <c r="K112" s="573"/>
      <c r="L112" s="109"/>
      <c r="M112" s="350"/>
      <c r="N112" s="6"/>
      <c r="O112" s="8"/>
      <c r="P112" s="6"/>
    </row>
    <row r="113" spans="1:16" ht="17.25" customHeight="1">
      <c r="A113" s="80"/>
      <c r="B113" s="82" t="s">
        <v>476</v>
      </c>
      <c r="C113" s="82"/>
      <c r="D113" s="25">
        <f>D93+D91+D64+D62+D65</f>
        <v>0</v>
      </c>
      <c r="E113" s="25">
        <f>E93+E91+E64+E62+E65</f>
        <v>68355.254</v>
      </c>
      <c r="F113" s="109"/>
      <c r="G113" s="25">
        <f>G93+G91+G64+G62+G65</f>
        <v>0</v>
      </c>
      <c r="H113" s="25">
        <f>H93+H91+H64+H62+H65</f>
        <v>68355.254</v>
      </c>
      <c r="I113" s="109"/>
      <c r="J113" s="25">
        <f>J93+J91+J64+J62+J65</f>
        <v>0</v>
      </c>
      <c r="K113" s="25">
        <f>K93+K91+K64+K62+K65</f>
        <v>68355.254</v>
      </c>
      <c r="L113" s="109"/>
      <c r="M113" s="350"/>
      <c r="N113" s="6"/>
      <c r="O113" s="8"/>
      <c r="P113" s="6"/>
    </row>
    <row r="114" spans="1:16" ht="23.25">
      <c r="A114" s="80"/>
      <c r="B114" s="82"/>
      <c r="C114" s="82"/>
      <c r="D114" s="567">
        <f>SUM(D113:E113)</f>
        <v>68355.254</v>
      </c>
      <c r="E114" s="568"/>
      <c r="F114" s="439"/>
      <c r="G114" s="567">
        <f>SUM(G113:H113)</f>
        <v>68355.254</v>
      </c>
      <c r="H114" s="568"/>
      <c r="I114" s="439"/>
      <c r="J114" s="567">
        <f>SUM(J113:K113)</f>
        <v>68355.254</v>
      </c>
      <c r="K114" s="568"/>
      <c r="L114" s="440"/>
      <c r="M114" s="441"/>
      <c r="N114" s="6"/>
      <c r="O114" s="8"/>
      <c r="P114" s="6"/>
    </row>
    <row r="115" spans="2:14" ht="15.75">
      <c r="B115" s="442"/>
      <c r="C115" s="443"/>
      <c r="D115" s="565">
        <f>SUM(D108:E108)</f>
        <v>15363046.86392</v>
      </c>
      <c r="E115" s="566"/>
      <c r="F115" s="437"/>
      <c r="G115" s="565">
        <f>SUM(G108:H108)</f>
        <v>15125690.809859999</v>
      </c>
      <c r="H115" s="566"/>
      <c r="I115" s="437"/>
      <c r="J115" s="565">
        <f>SUM(J108:K108)</f>
        <v>15125690.124</v>
      </c>
      <c r="K115" s="566"/>
      <c r="L115" s="444"/>
      <c r="M115" s="445"/>
      <c r="N115" s="6"/>
    </row>
    <row r="116" spans="2:14" ht="15.75">
      <c r="B116" s="442"/>
      <c r="C116" s="446"/>
      <c r="D116" s="565">
        <f>SUM(D110,D112,D114)</f>
        <v>15363046.863920003</v>
      </c>
      <c r="E116" s="566"/>
      <c r="F116" s="437"/>
      <c r="G116" s="565">
        <f>SUM(G110,G112,G114)</f>
        <v>15125690.809859999</v>
      </c>
      <c r="H116" s="566"/>
      <c r="I116" s="437"/>
      <c r="J116" s="565">
        <f>SUM(J110,J112,J114)</f>
        <v>15125690.123999998</v>
      </c>
      <c r="K116" s="566"/>
      <c r="L116" s="444"/>
      <c r="M116" s="445"/>
      <c r="N116">
        <f>J116*100/D116</f>
        <v>98.4550151931292</v>
      </c>
    </row>
    <row r="117" spans="4:11" ht="15.75">
      <c r="D117" s="565">
        <v>15440477.87241</v>
      </c>
      <c r="E117" s="566"/>
      <c r="G117" s="565">
        <v>15125690.42077</v>
      </c>
      <c r="H117" s="566"/>
      <c r="K117" s="6"/>
    </row>
    <row r="118" spans="4:11" ht="15.75">
      <c r="D118" s="565">
        <f>D117-D116</f>
        <v>77431.0084899962</v>
      </c>
      <c r="E118" s="566"/>
      <c r="G118" s="565">
        <f>G117-G116</f>
        <v>-0.38908999785780907</v>
      </c>
      <c r="H118" s="566"/>
      <c r="K118" s="6"/>
    </row>
    <row r="119" spans="4:11" ht="15.75">
      <c r="D119" s="532"/>
      <c r="E119" s="532"/>
      <c r="F119" s="532"/>
      <c r="G119" s="532"/>
      <c r="H119" s="532"/>
      <c r="I119" s="532"/>
      <c r="J119" s="532"/>
      <c r="K119" s="532"/>
    </row>
    <row r="120" ht="15.75">
      <c r="J120" s="531"/>
    </row>
    <row r="121" spans="3:10" ht="15.75">
      <c r="C121" s="12"/>
      <c r="J121" s="531"/>
    </row>
    <row r="122" ht="15.75">
      <c r="J122" s="531"/>
    </row>
    <row r="123" ht="15.75">
      <c r="J123" s="531"/>
    </row>
    <row r="124" ht="15.75">
      <c r="J124" s="531"/>
    </row>
  </sheetData>
  <sheetProtection/>
  <autoFilter ref="A5:P116"/>
  <mergeCells count="44">
    <mergeCell ref="D117:E117"/>
    <mergeCell ref="D118:E118"/>
    <mergeCell ref="G117:H117"/>
    <mergeCell ref="G118:H118"/>
    <mergeCell ref="A6:M6"/>
    <mergeCell ref="B3:B4"/>
    <mergeCell ref="C3:C4"/>
    <mergeCell ref="B46:B47"/>
    <mergeCell ref="A46:A47"/>
    <mergeCell ref="A1:M1"/>
    <mergeCell ref="A2:M2"/>
    <mergeCell ref="A3:A4"/>
    <mergeCell ref="G3:I3"/>
    <mergeCell ref="J3:L3"/>
    <mergeCell ref="M3:M4"/>
    <mergeCell ref="D3:F3"/>
    <mergeCell ref="A88:M88"/>
    <mergeCell ref="A83:M83"/>
    <mergeCell ref="A60:M60"/>
    <mergeCell ref="A18:A19"/>
    <mergeCell ref="B18:B19"/>
    <mergeCell ref="A41:A42"/>
    <mergeCell ref="A48:A49"/>
    <mergeCell ref="A33:A34"/>
    <mergeCell ref="B33:B34"/>
    <mergeCell ref="D112:E112"/>
    <mergeCell ref="B41:B42"/>
    <mergeCell ref="A52:M52"/>
    <mergeCell ref="M41:M42"/>
    <mergeCell ref="G112:H112"/>
    <mergeCell ref="G110:H110"/>
    <mergeCell ref="J110:K110"/>
    <mergeCell ref="J112:K112"/>
    <mergeCell ref="D110:E110"/>
    <mergeCell ref="J115:K115"/>
    <mergeCell ref="J116:K116"/>
    <mergeCell ref="D114:E114"/>
    <mergeCell ref="D115:E115"/>
    <mergeCell ref="D116:E116"/>
    <mergeCell ref="B48:B49"/>
    <mergeCell ref="G114:H114"/>
    <mergeCell ref="J114:K114"/>
    <mergeCell ref="G115:H115"/>
    <mergeCell ref="G116:H116"/>
  </mergeCells>
  <hyperlinks>
    <hyperlink ref="A83" r:id="rId1" display="sub_1006"/>
    <hyperlink ref="A88" r:id="rId2" display="sub_1007"/>
    <hyperlink ref="A6" r:id="rId3" display="garantf1://97127.1000/"/>
  </hyperlinks>
  <printOptions/>
  <pageMargins left="0" right="0" top="0.5511811023622047" bottom="0" header="0.35433070866141736" footer="0.03937007874015748"/>
  <pageSetup fitToHeight="0" fitToWidth="1" horizontalDpi="600" verticalDpi="600" orientation="landscape" paperSize="9" scale="52" r:id="rId4"/>
  <headerFooter alignWithMargins="0">
    <oddHeader>&amp;C&amp;P</oddHeader>
  </headerFooter>
  <ignoredErrors>
    <ignoredError sqref="J77 J113 G113 D113 K104" formula="1"/>
    <ignoredError sqref="F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="85" zoomScaleNormal="85" zoomScalePageLayoutView="0" workbookViewId="0" topLeftCell="A1">
      <selection activeCell="G21" sqref="G21"/>
    </sheetView>
  </sheetViews>
  <sheetFormatPr defaultColWidth="9.00390625" defaultRowHeight="12.75"/>
  <cols>
    <col min="1" max="1" width="5.625" style="367" customWidth="1"/>
    <col min="2" max="2" width="43.375" style="367" customWidth="1"/>
    <col min="3" max="3" width="17.375" style="370" customWidth="1"/>
    <col min="4" max="4" width="12.00390625" style="367" customWidth="1"/>
    <col min="5" max="5" width="11.625" style="367" customWidth="1"/>
    <col min="6" max="6" width="13.125" style="367" customWidth="1"/>
    <col min="7" max="7" width="49.125" style="367" customWidth="1"/>
    <col min="8" max="8" width="46.75390625" style="369" customWidth="1"/>
    <col min="9" max="10" width="9.125" style="370" customWidth="1"/>
    <col min="11" max="11" width="11.625" style="370" bestFit="1" customWidth="1"/>
    <col min="12" max="16384" width="9.125" style="370" customWidth="1"/>
  </cols>
  <sheetData>
    <row r="1" spans="1:8" s="175" customFormat="1" ht="12.75">
      <c r="A1" s="612" t="s">
        <v>491</v>
      </c>
      <c r="B1" s="612"/>
      <c r="C1" s="612"/>
      <c r="D1" s="612"/>
      <c r="E1" s="612"/>
      <c r="F1" s="612"/>
      <c r="G1" s="612"/>
      <c r="H1" s="357"/>
    </row>
    <row r="2" spans="1:8" s="175" customFormat="1" ht="12.75">
      <c r="A2" s="358"/>
      <c r="B2" s="358"/>
      <c r="C2" s="357"/>
      <c r="D2" s="358"/>
      <c r="E2" s="358"/>
      <c r="F2" s="358"/>
      <c r="G2" s="358"/>
      <c r="H2" s="357"/>
    </row>
    <row r="3" spans="1:8" s="175" customFormat="1" ht="12.75">
      <c r="A3" s="358"/>
      <c r="B3" s="358"/>
      <c r="C3" s="357"/>
      <c r="D3" s="358"/>
      <c r="E3" s="358"/>
      <c r="F3" s="358"/>
      <c r="G3" s="358"/>
      <c r="H3" s="357"/>
    </row>
    <row r="4" spans="1:7" s="359" customFormat="1" ht="51">
      <c r="A4" s="286" t="s">
        <v>83</v>
      </c>
      <c r="B4" s="286" t="s">
        <v>45</v>
      </c>
      <c r="C4" s="286" t="s">
        <v>46</v>
      </c>
      <c r="D4" s="173" t="s">
        <v>201</v>
      </c>
      <c r="E4" s="173" t="s">
        <v>450</v>
      </c>
      <c r="F4" s="286" t="s">
        <v>47</v>
      </c>
      <c r="G4" s="173" t="s">
        <v>202</v>
      </c>
    </row>
    <row r="5" spans="1:7" s="359" customFormat="1" ht="12.75">
      <c r="A5" s="286">
        <v>1</v>
      </c>
      <c r="B5" s="286">
        <v>2</v>
      </c>
      <c r="C5" s="286">
        <v>3</v>
      </c>
      <c r="D5" s="286">
        <v>4</v>
      </c>
      <c r="E5" s="286">
        <v>5</v>
      </c>
      <c r="F5" s="286">
        <v>6</v>
      </c>
      <c r="G5" s="286">
        <v>7</v>
      </c>
    </row>
    <row r="6" spans="1:8" s="321" customFormat="1" ht="13.5">
      <c r="A6" s="605" t="s">
        <v>48</v>
      </c>
      <c r="B6" s="606"/>
      <c r="C6" s="606"/>
      <c r="D6" s="606"/>
      <c r="E6" s="606"/>
      <c r="F6" s="606"/>
      <c r="G6" s="607"/>
      <c r="H6" s="320"/>
    </row>
    <row r="7" spans="1:7" s="175" customFormat="1" ht="51">
      <c r="A7" s="323" t="s">
        <v>122</v>
      </c>
      <c r="B7" s="533" t="s">
        <v>50</v>
      </c>
      <c r="C7" s="323" t="s">
        <v>49</v>
      </c>
      <c r="D7" s="323">
        <v>94.5</v>
      </c>
      <c r="E7" s="323">
        <v>94.5</v>
      </c>
      <c r="F7" s="540">
        <f aca="true" t="shared" si="0" ref="F7:F34">E7*100/D7</f>
        <v>100</v>
      </c>
      <c r="G7" s="323" t="s">
        <v>441</v>
      </c>
    </row>
    <row r="8" spans="1:7" s="175" customFormat="1" ht="51">
      <c r="A8" s="323" t="s">
        <v>124</v>
      </c>
      <c r="B8" s="533" t="s">
        <v>51</v>
      </c>
      <c r="C8" s="323" t="s">
        <v>49</v>
      </c>
      <c r="D8" s="323">
        <v>20.91</v>
      </c>
      <c r="E8" s="534">
        <v>21.7</v>
      </c>
      <c r="F8" s="540">
        <f t="shared" si="0"/>
        <v>103.77809660449546</v>
      </c>
      <c r="G8" s="323" t="s">
        <v>441</v>
      </c>
    </row>
    <row r="9" spans="1:7" s="175" customFormat="1" ht="103.5" customHeight="1">
      <c r="A9" s="323" t="s">
        <v>125</v>
      </c>
      <c r="B9" s="533" t="s">
        <v>57</v>
      </c>
      <c r="C9" s="323" t="s">
        <v>49</v>
      </c>
      <c r="D9" s="323">
        <v>100</v>
      </c>
      <c r="E9" s="534">
        <v>100</v>
      </c>
      <c r="F9" s="540">
        <f t="shared" si="0"/>
        <v>100</v>
      </c>
      <c r="G9" s="323" t="s">
        <v>441</v>
      </c>
    </row>
    <row r="10" spans="1:7" s="175" customFormat="1" ht="102" customHeight="1">
      <c r="A10" s="323" t="s">
        <v>126</v>
      </c>
      <c r="B10" s="533" t="s">
        <v>58</v>
      </c>
      <c r="C10" s="323" t="s">
        <v>49</v>
      </c>
      <c r="D10" s="323">
        <v>25</v>
      </c>
      <c r="E10" s="534">
        <v>25</v>
      </c>
      <c r="F10" s="540">
        <f t="shared" si="0"/>
        <v>100</v>
      </c>
      <c r="G10" s="323" t="s">
        <v>441</v>
      </c>
    </row>
    <row r="11" spans="1:7" s="175" customFormat="1" ht="114.75">
      <c r="A11" s="323" t="s">
        <v>127</v>
      </c>
      <c r="B11" s="533" t="s">
        <v>85</v>
      </c>
      <c r="C11" s="323" t="s">
        <v>49</v>
      </c>
      <c r="D11" s="323">
        <v>60</v>
      </c>
      <c r="E11" s="534">
        <v>62.83</v>
      </c>
      <c r="F11" s="540">
        <f t="shared" si="0"/>
        <v>104.71666666666667</v>
      </c>
      <c r="G11" s="323" t="s">
        <v>441</v>
      </c>
    </row>
    <row r="12" spans="1:7" s="175" customFormat="1" ht="25.5">
      <c r="A12" s="613" t="s">
        <v>128</v>
      </c>
      <c r="B12" s="533" t="s">
        <v>59</v>
      </c>
      <c r="C12" s="323" t="s">
        <v>207</v>
      </c>
      <c r="D12" s="535">
        <v>1300</v>
      </c>
      <c r="E12" s="534">
        <v>1300</v>
      </c>
      <c r="F12" s="540">
        <f t="shared" si="0"/>
        <v>100</v>
      </c>
      <c r="G12" s="613" t="s">
        <v>441</v>
      </c>
    </row>
    <row r="13" spans="1:7" s="175" customFormat="1" ht="51">
      <c r="A13" s="614"/>
      <c r="B13" s="533" t="s">
        <v>208</v>
      </c>
      <c r="C13" s="323" t="s">
        <v>207</v>
      </c>
      <c r="D13" s="323">
        <v>300</v>
      </c>
      <c r="E13" s="534">
        <v>300</v>
      </c>
      <c r="F13" s="540">
        <f t="shared" si="0"/>
        <v>100</v>
      </c>
      <c r="G13" s="614"/>
    </row>
    <row r="14" spans="1:7" s="175" customFormat="1" ht="39" customHeight="1">
      <c r="A14" s="323" t="s">
        <v>84</v>
      </c>
      <c r="B14" s="533" t="s">
        <v>67</v>
      </c>
      <c r="C14" s="323" t="s">
        <v>49</v>
      </c>
      <c r="D14" s="323">
        <v>100</v>
      </c>
      <c r="E14" s="534">
        <v>100</v>
      </c>
      <c r="F14" s="540">
        <f t="shared" si="0"/>
        <v>100</v>
      </c>
      <c r="G14" s="323" t="s">
        <v>441</v>
      </c>
    </row>
    <row r="15" spans="1:7" s="175" customFormat="1" ht="63.75">
      <c r="A15" s="323" t="s">
        <v>63</v>
      </c>
      <c r="B15" s="533" t="s">
        <v>159</v>
      </c>
      <c r="C15" s="323" t="s">
        <v>49</v>
      </c>
      <c r="D15" s="323">
        <v>100</v>
      </c>
      <c r="E15" s="534">
        <v>100</v>
      </c>
      <c r="F15" s="540">
        <f t="shared" si="0"/>
        <v>100</v>
      </c>
      <c r="G15" s="323" t="s">
        <v>441</v>
      </c>
    </row>
    <row r="16" spans="1:7" s="175" customFormat="1" ht="63.75">
      <c r="A16" s="323" t="s">
        <v>64</v>
      </c>
      <c r="B16" s="533" t="s">
        <v>70</v>
      </c>
      <c r="C16" s="323" t="s">
        <v>49</v>
      </c>
      <c r="D16" s="323">
        <v>20</v>
      </c>
      <c r="E16" s="534">
        <v>20</v>
      </c>
      <c r="F16" s="540">
        <f t="shared" si="0"/>
        <v>100</v>
      </c>
      <c r="G16" s="323" t="s">
        <v>441</v>
      </c>
    </row>
    <row r="17" spans="1:7" s="175" customFormat="1" ht="38.25">
      <c r="A17" s="323" t="s">
        <v>65</v>
      </c>
      <c r="B17" s="533" t="s">
        <v>209</v>
      </c>
      <c r="C17" s="323" t="s">
        <v>210</v>
      </c>
      <c r="D17" s="323">
        <v>12</v>
      </c>
      <c r="E17" s="323">
        <v>12</v>
      </c>
      <c r="F17" s="540">
        <f t="shared" si="0"/>
        <v>100</v>
      </c>
      <c r="G17" s="323" t="s">
        <v>441</v>
      </c>
    </row>
    <row r="18" spans="1:7" s="175" customFormat="1" ht="38.25">
      <c r="A18" s="323" t="s">
        <v>66</v>
      </c>
      <c r="B18" s="533" t="s">
        <v>52</v>
      </c>
      <c r="C18" s="323" t="s">
        <v>49</v>
      </c>
      <c r="D18" s="323">
        <v>100</v>
      </c>
      <c r="E18" s="534">
        <v>100</v>
      </c>
      <c r="F18" s="540">
        <f t="shared" si="0"/>
        <v>100</v>
      </c>
      <c r="G18" s="323" t="s">
        <v>441</v>
      </c>
    </row>
    <row r="19" spans="1:7" s="175" customFormat="1" ht="76.5">
      <c r="A19" s="613" t="s">
        <v>53</v>
      </c>
      <c r="B19" s="533" t="s">
        <v>160</v>
      </c>
      <c r="C19" s="323" t="s">
        <v>207</v>
      </c>
      <c r="D19" s="323">
        <v>100</v>
      </c>
      <c r="E19" s="534">
        <v>100</v>
      </c>
      <c r="F19" s="540">
        <f t="shared" si="0"/>
        <v>100</v>
      </c>
      <c r="G19" s="613" t="s">
        <v>441</v>
      </c>
    </row>
    <row r="20" spans="1:7" s="175" customFormat="1" ht="89.25">
      <c r="A20" s="614"/>
      <c r="B20" s="533" t="s">
        <v>211</v>
      </c>
      <c r="C20" s="323" t="s">
        <v>207</v>
      </c>
      <c r="D20" s="323">
        <v>100</v>
      </c>
      <c r="E20" s="534">
        <v>100</v>
      </c>
      <c r="F20" s="540">
        <f t="shared" si="0"/>
        <v>100</v>
      </c>
      <c r="G20" s="614"/>
    </row>
    <row r="21" spans="1:7" s="469" customFormat="1" ht="63.75">
      <c r="A21" s="323" t="s">
        <v>54</v>
      </c>
      <c r="B21" s="533" t="s">
        <v>212</v>
      </c>
      <c r="C21" s="323" t="s">
        <v>213</v>
      </c>
      <c r="D21" s="323">
        <v>9206</v>
      </c>
      <c r="E21" s="534">
        <v>8253</v>
      </c>
      <c r="F21" s="563">
        <f t="shared" si="0"/>
        <v>89.64805561590268</v>
      </c>
      <c r="G21" s="31" t="s">
        <v>478</v>
      </c>
    </row>
    <row r="22" spans="1:7" s="469" customFormat="1" ht="63.75">
      <c r="A22" s="323" t="s">
        <v>68</v>
      </c>
      <c r="B22" s="533" t="s">
        <v>214</v>
      </c>
      <c r="C22" s="323" t="s">
        <v>213</v>
      </c>
      <c r="D22" s="323">
        <v>85</v>
      </c>
      <c r="E22" s="534">
        <v>83</v>
      </c>
      <c r="F22" s="540">
        <f t="shared" si="0"/>
        <v>97.6470588235294</v>
      </c>
      <c r="G22" s="323" t="s">
        <v>441</v>
      </c>
    </row>
    <row r="23" spans="1:7" s="175" customFormat="1" ht="25.5">
      <c r="A23" s="323" t="s">
        <v>69</v>
      </c>
      <c r="B23" s="533" t="s">
        <v>215</v>
      </c>
      <c r="C23" s="323" t="s">
        <v>49</v>
      </c>
      <c r="D23" s="323">
        <v>97</v>
      </c>
      <c r="E23" s="534">
        <v>100</v>
      </c>
      <c r="F23" s="540">
        <f t="shared" si="0"/>
        <v>103.09278350515464</v>
      </c>
      <c r="G23" s="323" t="s">
        <v>441</v>
      </c>
    </row>
    <row r="24" spans="1:7" s="175" customFormat="1" ht="63.75">
      <c r="A24" s="323" t="s">
        <v>71</v>
      </c>
      <c r="B24" s="533" t="s">
        <v>161</v>
      </c>
      <c r="C24" s="323" t="s">
        <v>49</v>
      </c>
      <c r="D24" s="323">
        <v>47</v>
      </c>
      <c r="E24" s="534">
        <v>47</v>
      </c>
      <c r="F24" s="540">
        <f t="shared" si="0"/>
        <v>100</v>
      </c>
      <c r="G24" s="323" t="s">
        <v>441</v>
      </c>
    </row>
    <row r="25" spans="1:7" s="175" customFormat="1" ht="63.75">
      <c r="A25" s="323" t="s">
        <v>72</v>
      </c>
      <c r="B25" s="533" t="s">
        <v>162</v>
      </c>
      <c r="C25" s="323" t="s">
        <v>49</v>
      </c>
      <c r="D25" s="323">
        <v>49</v>
      </c>
      <c r="E25" s="534">
        <v>49</v>
      </c>
      <c r="F25" s="540">
        <f t="shared" si="0"/>
        <v>100</v>
      </c>
      <c r="G25" s="323" t="s">
        <v>441</v>
      </c>
    </row>
    <row r="26" spans="1:7" s="175" customFormat="1" ht="76.5">
      <c r="A26" s="323" t="s">
        <v>73</v>
      </c>
      <c r="B26" s="533" t="s">
        <v>216</v>
      </c>
      <c r="C26" s="323" t="s">
        <v>217</v>
      </c>
      <c r="D26" s="323">
        <v>0.071</v>
      </c>
      <c r="E26" s="323">
        <v>0.071</v>
      </c>
      <c r="F26" s="540">
        <f t="shared" si="0"/>
        <v>100</v>
      </c>
      <c r="G26" s="323" t="s">
        <v>441</v>
      </c>
    </row>
    <row r="27" spans="1:7" s="175" customFormat="1" ht="63.75">
      <c r="A27" s="323" t="s">
        <v>218</v>
      </c>
      <c r="B27" s="533" t="s">
        <v>163</v>
      </c>
      <c r="C27" s="323" t="s">
        <v>219</v>
      </c>
      <c r="D27" s="323">
        <v>6.5</v>
      </c>
      <c r="E27" s="323">
        <v>10.342</v>
      </c>
      <c r="F27" s="540">
        <f t="shared" si="0"/>
        <v>159.1076923076923</v>
      </c>
      <c r="G27" s="323" t="s">
        <v>441</v>
      </c>
    </row>
    <row r="28" spans="1:7" s="175" customFormat="1" ht="114.75">
      <c r="A28" s="323" t="s">
        <v>55</v>
      </c>
      <c r="B28" s="533" t="s">
        <v>220</v>
      </c>
      <c r="C28" s="323" t="s">
        <v>210</v>
      </c>
      <c r="D28" s="323">
        <v>2</v>
      </c>
      <c r="E28" s="534">
        <v>2</v>
      </c>
      <c r="F28" s="540">
        <f t="shared" si="0"/>
        <v>100</v>
      </c>
      <c r="G28" s="323" t="s">
        <v>441</v>
      </c>
    </row>
    <row r="29" spans="1:7" s="175" customFormat="1" ht="51">
      <c r="A29" s="323" t="s">
        <v>56</v>
      </c>
      <c r="B29" s="533" t="s">
        <v>221</v>
      </c>
      <c r="C29" s="323" t="s">
        <v>49</v>
      </c>
      <c r="D29" s="323">
        <v>0</v>
      </c>
      <c r="E29" s="534" t="s">
        <v>441</v>
      </c>
      <c r="F29" s="534" t="s">
        <v>441</v>
      </c>
      <c r="G29" s="323" t="s">
        <v>441</v>
      </c>
    </row>
    <row r="30" spans="1:7" s="175" customFormat="1" ht="38.25">
      <c r="A30" s="323" t="s">
        <v>74</v>
      </c>
      <c r="B30" s="533" t="s">
        <v>222</v>
      </c>
      <c r="C30" s="323" t="s">
        <v>49</v>
      </c>
      <c r="D30" s="323">
        <v>0</v>
      </c>
      <c r="E30" s="534" t="s">
        <v>441</v>
      </c>
      <c r="F30" s="534" t="s">
        <v>441</v>
      </c>
      <c r="G30" s="323" t="s">
        <v>441</v>
      </c>
    </row>
    <row r="31" spans="1:7" s="175" customFormat="1" ht="103.5" customHeight="1">
      <c r="A31" s="323" t="s">
        <v>75</v>
      </c>
      <c r="B31" s="533" t="s">
        <v>223</v>
      </c>
      <c r="C31" s="323" t="s">
        <v>49</v>
      </c>
      <c r="D31" s="323">
        <v>53.13</v>
      </c>
      <c r="E31" s="323">
        <v>53.13</v>
      </c>
      <c r="F31" s="540">
        <f t="shared" si="0"/>
        <v>100</v>
      </c>
      <c r="G31" s="323" t="s">
        <v>441</v>
      </c>
    </row>
    <row r="32" spans="1:7" s="175" customFormat="1" ht="76.5">
      <c r="A32" s="323" t="s">
        <v>224</v>
      </c>
      <c r="B32" s="533" t="s">
        <v>225</v>
      </c>
      <c r="C32" s="323" t="s">
        <v>210</v>
      </c>
      <c r="D32" s="323">
        <v>1</v>
      </c>
      <c r="E32" s="534">
        <v>1</v>
      </c>
      <c r="F32" s="540">
        <f t="shared" si="0"/>
        <v>100</v>
      </c>
      <c r="G32" s="323" t="s">
        <v>441</v>
      </c>
    </row>
    <row r="33" spans="1:7" s="175" customFormat="1" ht="118.5" customHeight="1">
      <c r="A33" s="323" t="s">
        <v>226</v>
      </c>
      <c r="B33" s="533" t="s">
        <v>227</v>
      </c>
      <c r="C33" s="323" t="s">
        <v>207</v>
      </c>
      <c r="D33" s="323">
        <v>15</v>
      </c>
      <c r="E33" s="323">
        <v>15</v>
      </c>
      <c r="F33" s="540">
        <f t="shared" si="0"/>
        <v>100</v>
      </c>
      <c r="G33" s="323" t="s">
        <v>441</v>
      </c>
    </row>
    <row r="34" spans="1:8" s="175" customFormat="1" ht="127.5">
      <c r="A34" s="323" t="s">
        <v>451</v>
      </c>
      <c r="B34" s="533" t="s">
        <v>452</v>
      </c>
      <c r="C34" s="323" t="s">
        <v>49</v>
      </c>
      <c r="D34" s="323">
        <v>100</v>
      </c>
      <c r="E34" s="323">
        <v>100</v>
      </c>
      <c r="F34" s="540">
        <f t="shared" si="0"/>
        <v>100</v>
      </c>
      <c r="G34" s="323" t="s">
        <v>441</v>
      </c>
      <c r="H34" s="515"/>
    </row>
    <row r="35" spans="1:8" s="321" customFormat="1" ht="13.5">
      <c r="A35" s="608" t="s">
        <v>86</v>
      </c>
      <c r="B35" s="609"/>
      <c r="C35" s="609"/>
      <c r="D35" s="609"/>
      <c r="E35" s="609"/>
      <c r="F35" s="609"/>
      <c r="G35" s="610"/>
      <c r="H35" s="320"/>
    </row>
    <row r="36" spans="1:7" s="175" customFormat="1" ht="114.75">
      <c r="A36" s="323" t="s">
        <v>122</v>
      </c>
      <c r="B36" s="533" t="s">
        <v>76</v>
      </c>
      <c r="C36" s="323" t="s">
        <v>49</v>
      </c>
      <c r="D36" s="323">
        <v>40</v>
      </c>
      <c r="E36" s="534">
        <v>40</v>
      </c>
      <c r="F36" s="540">
        <f>E36*100/D36</f>
        <v>100</v>
      </c>
      <c r="G36" s="323" t="s">
        <v>441</v>
      </c>
    </row>
    <row r="37" spans="1:7" s="175" customFormat="1" ht="102">
      <c r="A37" s="323" t="s">
        <v>124</v>
      </c>
      <c r="B37" s="533" t="s">
        <v>60</v>
      </c>
      <c r="C37" s="323" t="s">
        <v>49</v>
      </c>
      <c r="D37" s="323">
        <v>25</v>
      </c>
      <c r="E37" s="534">
        <v>25</v>
      </c>
      <c r="F37" s="540">
        <f>E37*100/D37</f>
        <v>100</v>
      </c>
      <c r="G37" s="323" t="s">
        <v>441</v>
      </c>
    </row>
    <row r="38" spans="1:7" s="175" customFormat="1" ht="90" customHeight="1">
      <c r="A38" s="323" t="s">
        <v>125</v>
      </c>
      <c r="B38" s="533" t="s">
        <v>77</v>
      </c>
      <c r="C38" s="323" t="s">
        <v>49</v>
      </c>
      <c r="D38" s="323">
        <v>50</v>
      </c>
      <c r="E38" s="534">
        <v>70</v>
      </c>
      <c r="F38" s="540">
        <f>E38*100/D38</f>
        <v>140</v>
      </c>
      <c r="G38" s="323" t="s">
        <v>441</v>
      </c>
    </row>
    <row r="39" spans="1:7" s="175" customFormat="1" ht="51">
      <c r="A39" s="323" t="s">
        <v>126</v>
      </c>
      <c r="B39" s="533" t="s">
        <v>78</v>
      </c>
      <c r="C39" s="323" t="s">
        <v>49</v>
      </c>
      <c r="D39" s="323">
        <v>7</v>
      </c>
      <c r="E39" s="534">
        <v>0</v>
      </c>
      <c r="F39" s="540">
        <v>100</v>
      </c>
      <c r="G39" s="31" t="s">
        <v>489</v>
      </c>
    </row>
    <row r="40" spans="1:7" s="175" customFormat="1" ht="38.25">
      <c r="A40" s="323" t="s">
        <v>127</v>
      </c>
      <c r="B40" s="533" t="s">
        <v>228</v>
      </c>
      <c r="C40" s="323" t="s">
        <v>210</v>
      </c>
      <c r="D40" s="323">
        <v>20</v>
      </c>
      <c r="E40" s="534">
        <v>20</v>
      </c>
      <c r="F40" s="540">
        <f>E40*100/D40</f>
        <v>100</v>
      </c>
      <c r="G40" s="323" t="s">
        <v>441</v>
      </c>
    </row>
    <row r="41" spans="1:7" s="175" customFormat="1" ht="38.25">
      <c r="A41" s="323" t="s">
        <v>128</v>
      </c>
      <c r="B41" s="533" t="s">
        <v>229</v>
      </c>
      <c r="C41" s="323" t="s">
        <v>210</v>
      </c>
      <c r="D41" s="323">
        <v>0</v>
      </c>
      <c r="E41" s="534">
        <v>0</v>
      </c>
      <c r="F41" s="540">
        <v>100</v>
      </c>
      <c r="G41" s="323" t="s">
        <v>441</v>
      </c>
    </row>
    <row r="42" spans="1:7" s="175" customFormat="1" ht="76.5">
      <c r="A42" s="323" t="s">
        <v>84</v>
      </c>
      <c r="B42" s="533" t="s">
        <v>61</v>
      </c>
      <c r="C42" s="323" t="s">
        <v>49</v>
      </c>
      <c r="D42" s="323">
        <v>16</v>
      </c>
      <c r="E42" s="534">
        <v>20</v>
      </c>
      <c r="F42" s="540">
        <f>E42*100/D42</f>
        <v>125</v>
      </c>
      <c r="G42" s="323" t="s">
        <v>441</v>
      </c>
    </row>
    <row r="43" spans="1:7" s="175" customFormat="1" ht="89.25">
      <c r="A43" s="323" t="s">
        <v>63</v>
      </c>
      <c r="B43" s="533" t="s">
        <v>62</v>
      </c>
      <c r="C43" s="323" t="s">
        <v>49</v>
      </c>
      <c r="D43" s="323">
        <v>6</v>
      </c>
      <c r="E43" s="534">
        <v>7.5</v>
      </c>
      <c r="F43" s="540">
        <f>E43*100/D43</f>
        <v>125</v>
      </c>
      <c r="G43" s="323" t="s">
        <v>441</v>
      </c>
    </row>
    <row r="44" spans="1:7" s="175" customFormat="1" ht="51">
      <c r="A44" s="323" t="s">
        <v>64</v>
      </c>
      <c r="B44" s="533" t="s">
        <v>230</v>
      </c>
      <c r="C44" s="323" t="s">
        <v>49</v>
      </c>
      <c r="D44" s="323">
        <v>107</v>
      </c>
      <c r="E44" s="534">
        <v>107</v>
      </c>
      <c r="F44" s="541">
        <v>100</v>
      </c>
      <c r="G44" s="323" t="s">
        <v>441</v>
      </c>
    </row>
    <row r="45" spans="1:8" s="175" customFormat="1" ht="12.75">
      <c r="A45" s="611" t="s">
        <v>79</v>
      </c>
      <c r="B45" s="603"/>
      <c r="C45" s="603"/>
      <c r="D45" s="603"/>
      <c r="E45" s="603"/>
      <c r="F45" s="603"/>
      <c r="G45" s="604"/>
      <c r="H45" s="357"/>
    </row>
    <row r="46" spans="1:7" s="175" customFormat="1" ht="63.75">
      <c r="A46" s="323" t="s">
        <v>122</v>
      </c>
      <c r="B46" s="533" t="s">
        <v>231</v>
      </c>
      <c r="C46" s="323" t="s">
        <v>49</v>
      </c>
      <c r="D46" s="323">
        <v>81</v>
      </c>
      <c r="E46" s="323">
        <v>82.4</v>
      </c>
      <c r="F46" s="542">
        <f aca="true" t="shared" si="1" ref="F46:F54">E46*100/D46</f>
        <v>101.72839506172839</v>
      </c>
      <c r="G46" s="323" t="s">
        <v>441</v>
      </c>
    </row>
    <row r="47" spans="1:7" s="175" customFormat="1" ht="63.75">
      <c r="A47" s="323" t="s">
        <v>124</v>
      </c>
      <c r="B47" s="533" t="s">
        <v>232</v>
      </c>
      <c r="C47" s="323" t="s">
        <v>49</v>
      </c>
      <c r="D47" s="323">
        <v>20</v>
      </c>
      <c r="E47" s="323">
        <v>20</v>
      </c>
      <c r="F47" s="540">
        <f t="shared" si="1"/>
        <v>100</v>
      </c>
      <c r="G47" s="323" t="s">
        <v>441</v>
      </c>
    </row>
    <row r="48" spans="1:7" s="469" customFormat="1" ht="65.25" customHeight="1">
      <c r="A48" s="323" t="s">
        <v>125</v>
      </c>
      <c r="B48" s="533" t="s">
        <v>233</v>
      </c>
      <c r="C48" s="323" t="s">
        <v>49</v>
      </c>
      <c r="D48" s="323">
        <v>46</v>
      </c>
      <c r="E48" s="534">
        <v>59.1</v>
      </c>
      <c r="F48" s="540">
        <f t="shared" si="1"/>
        <v>128.47826086956522</v>
      </c>
      <c r="G48" s="323" t="s">
        <v>441</v>
      </c>
    </row>
    <row r="49" spans="1:7" s="175" customFormat="1" ht="129" customHeight="1">
      <c r="A49" s="323" t="s">
        <v>126</v>
      </c>
      <c r="B49" s="533" t="s">
        <v>234</v>
      </c>
      <c r="C49" s="323" t="s">
        <v>219</v>
      </c>
      <c r="D49" s="323">
        <v>30</v>
      </c>
      <c r="E49" s="323">
        <v>39.3</v>
      </c>
      <c r="F49" s="540">
        <f t="shared" si="1"/>
        <v>130.99999999999997</v>
      </c>
      <c r="G49" s="323" t="s">
        <v>441</v>
      </c>
    </row>
    <row r="50" spans="1:7" s="357" customFormat="1" ht="76.5">
      <c r="A50" s="323" t="s">
        <v>127</v>
      </c>
      <c r="B50" s="533" t="s">
        <v>235</v>
      </c>
      <c r="C50" s="323" t="s">
        <v>219</v>
      </c>
      <c r="D50" s="323">
        <v>44.7</v>
      </c>
      <c r="E50" s="323">
        <v>59.1</v>
      </c>
      <c r="F50" s="540">
        <f t="shared" si="1"/>
        <v>132.21476510067114</v>
      </c>
      <c r="G50" s="323" t="s">
        <v>441</v>
      </c>
    </row>
    <row r="51" spans="1:7" s="175" customFormat="1" ht="63.75">
      <c r="A51" s="323" t="s">
        <v>128</v>
      </c>
      <c r="B51" s="533" t="s">
        <v>508</v>
      </c>
      <c r="C51" s="323" t="s">
        <v>213</v>
      </c>
      <c r="D51" s="323">
        <v>500</v>
      </c>
      <c r="E51" s="323">
        <v>638</v>
      </c>
      <c r="F51" s="540">
        <f t="shared" si="1"/>
        <v>127.6</v>
      </c>
      <c r="G51" s="323" t="s">
        <v>441</v>
      </c>
    </row>
    <row r="52" spans="1:7" s="469" customFormat="1" ht="66" customHeight="1">
      <c r="A52" s="323" t="s">
        <v>84</v>
      </c>
      <c r="B52" s="533" t="s">
        <v>236</v>
      </c>
      <c r="C52" s="323" t="s">
        <v>219</v>
      </c>
      <c r="D52" s="323">
        <v>3.5</v>
      </c>
      <c r="E52" s="323">
        <v>3.5</v>
      </c>
      <c r="F52" s="540">
        <f t="shared" si="1"/>
        <v>100</v>
      </c>
      <c r="G52" s="323" t="s">
        <v>441</v>
      </c>
    </row>
    <row r="53" spans="1:7" s="175" customFormat="1" ht="25.5">
      <c r="A53" s="323" t="s">
        <v>63</v>
      </c>
      <c r="B53" s="533" t="s">
        <v>237</v>
      </c>
      <c r="C53" s="323" t="s">
        <v>49</v>
      </c>
      <c r="D53" s="323">
        <v>16</v>
      </c>
      <c r="E53" s="323">
        <v>16</v>
      </c>
      <c r="F53" s="540">
        <f t="shared" si="1"/>
        <v>100</v>
      </c>
      <c r="G53" s="323" t="s">
        <v>441</v>
      </c>
    </row>
    <row r="54" spans="1:7" s="175" customFormat="1" ht="51">
      <c r="A54" s="323" t="s">
        <v>64</v>
      </c>
      <c r="B54" s="533" t="s">
        <v>238</v>
      </c>
      <c r="C54" s="323" t="s">
        <v>49</v>
      </c>
      <c r="D54" s="323">
        <v>33</v>
      </c>
      <c r="E54" s="323">
        <v>33</v>
      </c>
      <c r="F54" s="540">
        <f t="shared" si="1"/>
        <v>100</v>
      </c>
      <c r="G54" s="323" t="s">
        <v>441</v>
      </c>
    </row>
    <row r="55" spans="1:8" s="175" customFormat="1" ht="12.75">
      <c r="A55" s="611" t="s">
        <v>4</v>
      </c>
      <c r="B55" s="609"/>
      <c r="C55" s="609"/>
      <c r="D55" s="609"/>
      <c r="E55" s="609"/>
      <c r="F55" s="609"/>
      <c r="G55" s="610"/>
      <c r="H55" s="360"/>
    </row>
    <row r="56" spans="1:7" s="175" customFormat="1" ht="63.75">
      <c r="A56" s="323" t="s">
        <v>122</v>
      </c>
      <c r="B56" s="533" t="s">
        <v>164</v>
      </c>
      <c r="C56" s="323" t="s">
        <v>49</v>
      </c>
      <c r="D56" s="323">
        <v>1</v>
      </c>
      <c r="E56" s="534">
        <v>1</v>
      </c>
      <c r="F56" s="544">
        <f>E56*100/D56</f>
        <v>100</v>
      </c>
      <c r="G56" s="536" t="s">
        <v>481</v>
      </c>
    </row>
    <row r="57" spans="1:7" s="175" customFormat="1" ht="192.75" customHeight="1">
      <c r="A57" s="323" t="s">
        <v>124</v>
      </c>
      <c r="B57" s="533" t="s">
        <v>165</v>
      </c>
      <c r="C57" s="323" t="s">
        <v>49</v>
      </c>
      <c r="D57" s="323">
        <v>0.2</v>
      </c>
      <c r="E57" s="534">
        <v>0.2</v>
      </c>
      <c r="F57" s="544">
        <f>E57*100/D57</f>
        <v>100</v>
      </c>
      <c r="G57" s="536" t="s">
        <v>480</v>
      </c>
    </row>
    <row r="58" spans="1:8" s="175" customFormat="1" ht="13.5">
      <c r="A58" s="602" t="s">
        <v>6</v>
      </c>
      <c r="B58" s="603"/>
      <c r="C58" s="603"/>
      <c r="D58" s="603"/>
      <c r="E58" s="603"/>
      <c r="F58" s="603"/>
      <c r="G58" s="604"/>
      <c r="H58" s="361"/>
    </row>
    <row r="59" spans="1:7" s="362" customFormat="1" ht="38.25">
      <c r="A59" s="323" t="s">
        <v>122</v>
      </c>
      <c r="B59" s="533" t="s">
        <v>80</v>
      </c>
      <c r="C59" s="323" t="s">
        <v>210</v>
      </c>
      <c r="D59" s="323">
        <v>5</v>
      </c>
      <c r="E59" s="323">
        <v>5</v>
      </c>
      <c r="F59" s="540">
        <f aca="true" t="shared" si="2" ref="F59:F64">E59*100/D59</f>
        <v>100</v>
      </c>
      <c r="G59" s="323" t="s">
        <v>441</v>
      </c>
    </row>
    <row r="60" spans="1:7" s="362" customFormat="1" ht="25.5">
      <c r="A60" s="323" t="s">
        <v>124</v>
      </c>
      <c r="B60" s="533" t="s">
        <v>239</v>
      </c>
      <c r="C60" s="323" t="s">
        <v>210</v>
      </c>
      <c r="D60" s="323">
        <v>3000</v>
      </c>
      <c r="E60" s="323">
        <v>3184</v>
      </c>
      <c r="F60" s="540">
        <f t="shared" si="2"/>
        <v>106.13333333333334</v>
      </c>
      <c r="G60" s="31" t="s">
        <v>449</v>
      </c>
    </row>
    <row r="61" spans="1:7" s="362" customFormat="1" ht="76.5">
      <c r="A61" s="323" t="s">
        <v>125</v>
      </c>
      <c r="B61" s="537" t="s">
        <v>240</v>
      </c>
      <c r="C61" s="323" t="s">
        <v>210</v>
      </c>
      <c r="D61" s="323">
        <v>45</v>
      </c>
      <c r="E61" s="323">
        <v>45</v>
      </c>
      <c r="F61" s="540">
        <f t="shared" si="2"/>
        <v>100</v>
      </c>
      <c r="G61" s="323" t="s">
        <v>441</v>
      </c>
    </row>
    <row r="62" spans="1:7" s="362" customFormat="1" ht="76.5">
      <c r="A62" s="323" t="s">
        <v>126</v>
      </c>
      <c r="B62" s="537" t="s">
        <v>241</v>
      </c>
      <c r="C62" s="323" t="s">
        <v>49</v>
      </c>
      <c r="D62" s="323">
        <v>100</v>
      </c>
      <c r="E62" s="323">
        <v>100</v>
      </c>
      <c r="F62" s="540">
        <f t="shared" si="2"/>
        <v>100</v>
      </c>
      <c r="G62" s="323" t="s">
        <v>441</v>
      </c>
    </row>
    <row r="63" spans="1:7" s="362" customFormat="1" ht="76.5">
      <c r="A63" s="323" t="s">
        <v>127</v>
      </c>
      <c r="B63" s="537" t="s">
        <v>242</v>
      </c>
      <c r="C63" s="323" t="s">
        <v>49</v>
      </c>
      <c r="D63" s="323">
        <v>100</v>
      </c>
      <c r="E63" s="323">
        <v>100</v>
      </c>
      <c r="F63" s="540">
        <f t="shared" si="2"/>
        <v>100</v>
      </c>
      <c r="G63" s="323" t="s">
        <v>441</v>
      </c>
    </row>
    <row r="64" spans="1:7" s="362" customFormat="1" ht="66" customHeight="1">
      <c r="A64" s="323" t="s">
        <v>128</v>
      </c>
      <c r="B64" s="537" t="s">
        <v>81</v>
      </c>
      <c r="C64" s="323" t="s">
        <v>210</v>
      </c>
      <c r="D64" s="323">
        <v>4</v>
      </c>
      <c r="E64" s="323">
        <v>4</v>
      </c>
      <c r="F64" s="540">
        <f t="shared" si="2"/>
        <v>100</v>
      </c>
      <c r="G64" s="323" t="s">
        <v>441</v>
      </c>
    </row>
    <row r="65" spans="1:7" s="362" customFormat="1" ht="63.75">
      <c r="A65" s="323" t="s">
        <v>84</v>
      </c>
      <c r="B65" s="537" t="s">
        <v>243</v>
      </c>
      <c r="C65" s="323" t="s">
        <v>49</v>
      </c>
      <c r="D65" s="323">
        <v>100</v>
      </c>
      <c r="E65" s="323">
        <v>100</v>
      </c>
      <c r="F65" s="540">
        <f aca="true" t="shared" si="3" ref="F65:F72">E65*100/D65</f>
        <v>100</v>
      </c>
      <c r="G65" s="323" t="s">
        <v>441</v>
      </c>
    </row>
    <row r="66" spans="1:7" s="175" customFormat="1" ht="165.75">
      <c r="A66" s="534" t="s">
        <v>63</v>
      </c>
      <c r="B66" s="537" t="s">
        <v>244</v>
      </c>
      <c r="C66" s="534" t="s">
        <v>49</v>
      </c>
      <c r="D66" s="534">
        <v>10</v>
      </c>
      <c r="E66" s="534">
        <v>10.4</v>
      </c>
      <c r="F66" s="540">
        <f t="shared" si="3"/>
        <v>104</v>
      </c>
      <c r="G66" s="323" t="s">
        <v>441</v>
      </c>
    </row>
    <row r="67" spans="1:7" s="175" customFormat="1" ht="127.5">
      <c r="A67" s="534" t="s">
        <v>64</v>
      </c>
      <c r="B67" s="537" t="s">
        <v>245</v>
      </c>
      <c r="C67" s="534" t="s">
        <v>49</v>
      </c>
      <c r="D67" s="534">
        <v>15</v>
      </c>
      <c r="E67" s="562">
        <v>100</v>
      </c>
      <c r="F67" s="563">
        <f t="shared" si="3"/>
        <v>666.6666666666666</v>
      </c>
      <c r="G67" s="323" t="s">
        <v>509</v>
      </c>
    </row>
    <row r="68" spans="1:7" s="175" customFormat="1" ht="114.75">
      <c r="A68" s="534" t="s">
        <v>65</v>
      </c>
      <c r="B68" s="537" t="s">
        <v>246</v>
      </c>
      <c r="C68" s="534" t="s">
        <v>49</v>
      </c>
      <c r="D68" s="534">
        <v>15</v>
      </c>
      <c r="E68" s="562">
        <v>79.75</v>
      </c>
      <c r="F68" s="563">
        <f t="shared" si="3"/>
        <v>531.6666666666666</v>
      </c>
      <c r="G68" s="323" t="s">
        <v>509</v>
      </c>
    </row>
    <row r="69" spans="1:7" s="175" customFormat="1" ht="149.25" customHeight="1">
      <c r="A69" s="538" t="s">
        <v>66</v>
      </c>
      <c r="B69" s="539" t="s">
        <v>247</v>
      </c>
      <c r="C69" s="538" t="s">
        <v>49</v>
      </c>
      <c r="D69" s="535">
        <v>3</v>
      </c>
      <c r="E69" s="538">
        <v>3</v>
      </c>
      <c r="F69" s="540">
        <f t="shared" si="3"/>
        <v>100</v>
      </c>
      <c r="G69" s="323" t="s">
        <v>441</v>
      </c>
    </row>
    <row r="70" spans="1:7" s="175" customFormat="1" ht="102">
      <c r="A70" s="538" t="s">
        <v>53</v>
      </c>
      <c r="B70" s="539" t="s">
        <v>248</v>
      </c>
      <c r="C70" s="538" t="s">
        <v>49</v>
      </c>
      <c r="D70" s="535">
        <v>10</v>
      </c>
      <c r="E70" s="564">
        <v>14.59</v>
      </c>
      <c r="F70" s="563">
        <f t="shared" si="3"/>
        <v>145.9</v>
      </c>
      <c r="G70" s="323" t="s">
        <v>509</v>
      </c>
    </row>
    <row r="71" spans="1:7" s="175" customFormat="1" ht="28.5" customHeight="1">
      <c r="A71" s="534" t="s">
        <v>54</v>
      </c>
      <c r="B71" s="537" t="s">
        <v>249</v>
      </c>
      <c r="C71" s="534" t="s">
        <v>250</v>
      </c>
      <c r="D71" s="534">
        <v>18.42</v>
      </c>
      <c r="E71" s="534">
        <v>18.42</v>
      </c>
      <c r="F71" s="540">
        <f t="shared" si="3"/>
        <v>100</v>
      </c>
      <c r="G71" s="323" t="s">
        <v>441</v>
      </c>
    </row>
    <row r="72" spans="1:8" s="175" customFormat="1" ht="89.25">
      <c r="A72" s="534" t="s">
        <v>68</v>
      </c>
      <c r="B72" s="537" t="s">
        <v>251</v>
      </c>
      <c r="C72" s="534" t="s">
        <v>252</v>
      </c>
      <c r="D72" s="534">
        <v>0.16</v>
      </c>
      <c r="E72" s="534">
        <v>0.16</v>
      </c>
      <c r="F72" s="540">
        <f t="shared" si="3"/>
        <v>100</v>
      </c>
      <c r="G72" s="323" t="s">
        <v>441</v>
      </c>
      <c r="H72" s="357"/>
    </row>
    <row r="73" spans="1:8" s="175" customFormat="1" ht="12.75">
      <c r="A73" s="358"/>
      <c r="B73" s="358"/>
      <c r="C73" s="364"/>
      <c r="D73" s="358"/>
      <c r="E73" s="358"/>
      <c r="F73" s="358"/>
      <c r="G73" s="358"/>
      <c r="H73" s="357"/>
    </row>
    <row r="74" spans="1:8" s="175" customFormat="1" ht="12.75">
      <c r="A74" s="358"/>
      <c r="B74" s="358"/>
      <c r="C74" s="363"/>
      <c r="D74" s="358"/>
      <c r="E74" s="358"/>
      <c r="F74" s="358"/>
      <c r="G74" s="358"/>
      <c r="H74" s="357"/>
    </row>
    <row r="75" spans="1:8" s="175" customFormat="1" ht="12.75">
      <c r="A75" s="358"/>
      <c r="B75" s="358"/>
      <c r="C75" s="363"/>
      <c r="D75" s="358"/>
      <c r="E75" s="358"/>
      <c r="F75" s="358"/>
      <c r="G75" s="358"/>
      <c r="H75" s="357"/>
    </row>
    <row r="76" spans="1:8" s="175" customFormat="1" ht="12.75">
      <c r="A76" s="358"/>
      <c r="B76" s="358"/>
      <c r="C76" s="357"/>
      <c r="D76" s="358"/>
      <c r="E76" s="358"/>
      <c r="F76" s="358"/>
      <c r="G76" s="358"/>
      <c r="H76" s="357"/>
    </row>
    <row r="77" spans="1:8" s="175" customFormat="1" ht="12.75">
      <c r="A77" s="358"/>
      <c r="B77" s="358"/>
      <c r="C77" s="357"/>
      <c r="D77" s="358"/>
      <c r="E77" s="358"/>
      <c r="F77" s="358"/>
      <c r="G77" s="358"/>
      <c r="H77" s="357"/>
    </row>
    <row r="78" spans="1:8" s="175" customFormat="1" ht="12.75">
      <c r="A78" s="358"/>
      <c r="B78" s="358"/>
      <c r="C78" s="357"/>
      <c r="D78" s="358"/>
      <c r="E78" s="358"/>
      <c r="F78" s="358"/>
      <c r="G78" s="358"/>
      <c r="H78" s="357"/>
    </row>
    <row r="79" spans="1:8" s="175" customFormat="1" ht="12.75">
      <c r="A79" s="358"/>
      <c r="B79" s="358"/>
      <c r="C79" s="357"/>
      <c r="D79" s="358"/>
      <c r="E79" s="358"/>
      <c r="F79" s="358"/>
      <c r="G79" s="358"/>
      <c r="H79" s="357"/>
    </row>
    <row r="80" spans="1:8" s="175" customFormat="1" ht="12.75">
      <c r="A80" s="358"/>
      <c r="B80" s="358"/>
      <c r="C80" s="357"/>
      <c r="D80" s="358"/>
      <c r="E80" s="358"/>
      <c r="F80" s="358"/>
      <c r="G80" s="358"/>
      <c r="H80" s="357"/>
    </row>
    <row r="81" spans="1:8" s="175" customFormat="1" ht="12.75">
      <c r="A81" s="358"/>
      <c r="B81" s="358"/>
      <c r="C81" s="357"/>
      <c r="D81" s="358"/>
      <c r="E81" s="358"/>
      <c r="F81" s="358"/>
      <c r="G81" s="358"/>
      <c r="H81" s="357"/>
    </row>
    <row r="82" spans="1:8" s="175" customFormat="1" ht="12.75">
      <c r="A82" s="358"/>
      <c r="B82" s="358"/>
      <c r="C82" s="357"/>
      <c r="D82" s="358"/>
      <c r="E82" s="358"/>
      <c r="F82" s="358"/>
      <c r="G82" s="358"/>
      <c r="H82" s="357"/>
    </row>
    <row r="83" spans="1:8" s="175" customFormat="1" ht="12.75">
      <c r="A83" s="358"/>
      <c r="B83" s="358"/>
      <c r="C83" s="357"/>
      <c r="D83" s="358"/>
      <c r="E83" s="358"/>
      <c r="F83" s="358"/>
      <c r="G83" s="358"/>
      <c r="H83" s="357"/>
    </row>
    <row r="84" spans="1:8" s="175" customFormat="1" ht="12.75">
      <c r="A84" s="358"/>
      <c r="B84" s="358"/>
      <c r="C84" s="357"/>
      <c r="D84" s="358"/>
      <c r="E84" s="358"/>
      <c r="F84" s="358"/>
      <c r="G84" s="358"/>
      <c r="H84" s="357"/>
    </row>
    <row r="85" spans="1:8" s="175" customFormat="1" ht="12.75">
      <c r="A85" s="358"/>
      <c r="B85" s="358"/>
      <c r="C85" s="357"/>
      <c r="D85" s="358"/>
      <c r="E85" s="358"/>
      <c r="F85" s="358"/>
      <c r="G85" s="358"/>
      <c r="H85" s="357"/>
    </row>
    <row r="86" spans="1:8" s="175" customFormat="1" ht="12.75">
      <c r="A86" s="365"/>
      <c r="B86" s="365"/>
      <c r="C86" s="360"/>
      <c r="D86" s="365"/>
      <c r="E86" s="365"/>
      <c r="F86" s="358"/>
      <c r="G86" s="358"/>
      <c r="H86" s="357"/>
    </row>
    <row r="87" spans="1:8" s="175" customFormat="1" ht="12.75">
      <c r="A87" s="365"/>
      <c r="B87" s="365"/>
      <c r="C87" s="360"/>
      <c r="D87" s="365"/>
      <c r="E87" s="365"/>
      <c r="F87" s="358"/>
      <c r="G87" s="358"/>
      <c r="H87" s="357"/>
    </row>
    <row r="88" spans="1:8" s="175" customFormat="1" ht="12.75">
      <c r="A88" s="358"/>
      <c r="B88" s="358"/>
      <c r="C88" s="357"/>
      <c r="D88" s="358"/>
      <c r="E88" s="358"/>
      <c r="F88" s="358"/>
      <c r="G88" s="358"/>
      <c r="H88" s="357"/>
    </row>
    <row r="89" spans="1:8" s="175" customFormat="1" ht="12.75">
      <c r="A89" s="358"/>
      <c r="B89" s="358"/>
      <c r="C89" s="357"/>
      <c r="D89" s="358"/>
      <c r="E89" s="358"/>
      <c r="F89" s="358"/>
      <c r="G89" s="358"/>
      <c r="H89" s="357"/>
    </row>
    <row r="90" spans="1:8" s="175" customFormat="1" ht="12.75">
      <c r="A90" s="358"/>
      <c r="B90" s="358"/>
      <c r="C90" s="357"/>
      <c r="D90" s="358"/>
      <c r="E90" s="358"/>
      <c r="F90" s="358"/>
      <c r="G90" s="358"/>
      <c r="H90" s="357"/>
    </row>
    <row r="91" spans="1:8" s="175" customFormat="1" ht="12.75">
      <c r="A91" s="358"/>
      <c r="B91" s="358"/>
      <c r="C91" s="357"/>
      <c r="D91" s="358"/>
      <c r="E91" s="358"/>
      <c r="F91" s="358"/>
      <c r="G91" s="358"/>
      <c r="H91" s="357"/>
    </row>
    <row r="92" spans="1:7" s="175" customFormat="1" ht="12.75">
      <c r="A92" s="359"/>
      <c r="B92" s="359"/>
      <c r="D92" s="359"/>
      <c r="E92" s="359"/>
      <c r="F92" s="359"/>
      <c r="G92" s="359"/>
    </row>
    <row r="93" spans="1:7" s="175" customFormat="1" ht="12.75">
      <c r="A93" s="359"/>
      <c r="B93" s="359"/>
      <c r="D93" s="359"/>
      <c r="E93" s="359"/>
      <c r="F93" s="359"/>
      <c r="G93" s="359"/>
    </row>
    <row r="94" spans="1:7" s="175" customFormat="1" ht="12.75">
      <c r="A94" s="359"/>
      <c r="B94" s="359"/>
      <c r="D94" s="359"/>
      <c r="E94" s="359"/>
      <c r="F94" s="359"/>
      <c r="G94" s="359"/>
    </row>
    <row r="95" spans="1:7" s="175" customFormat="1" ht="12.75">
      <c r="A95" s="359"/>
      <c r="B95" s="359"/>
      <c r="D95" s="359"/>
      <c r="E95" s="359"/>
      <c r="F95" s="359"/>
      <c r="G95" s="359"/>
    </row>
    <row r="96" spans="1:7" s="175" customFormat="1" ht="12.75">
      <c r="A96" s="359"/>
      <c r="B96" s="359"/>
      <c r="D96" s="359"/>
      <c r="E96" s="359"/>
      <c r="F96" s="359"/>
      <c r="G96" s="359"/>
    </row>
    <row r="97" spans="1:7" s="175" customFormat="1" ht="12.75">
      <c r="A97" s="359"/>
      <c r="B97" s="359"/>
      <c r="D97" s="359"/>
      <c r="E97" s="359"/>
      <c r="F97" s="359"/>
      <c r="G97" s="359"/>
    </row>
    <row r="98" spans="1:7" s="175" customFormat="1" ht="12.75">
      <c r="A98" s="359"/>
      <c r="B98" s="359"/>
      <c r="D98" s="359"/>
      <c r="E98" s="359"/>
      <c r="F98" s="359"/>
      <c r="G98" s="359"/>
    </row>
    <row r="99" spans="1:7" s="175" customFormat="1" ht="12.75">
      <c r="A99" s="359"/>
      <c r="B99" s="359"/>
      <c r="D99" s="359"/>
      <c r="E99" s="359"/>
      <c r="F99" s="359"/>
      <c r="G99" s="359"/>
    </row>
    <row r="100" spans="1:7" s="175" customFormat="1" ht="12.75">
      <c r="A100" s="359"/>
      <c r="B100" s="359"/>
      <c r="D100" s="359"/>
      <c r="E100" s="359"/>
      <c r="F100" s="359"/>
      <c r="G100" s="359"/>
    </row>
    <row r="101" spans="1:7" s="175" customFormat="1" ht="12.75">
      <c r="A101" s="359"/>
      <c r="B101" s="359"/>
      <c r="D101" s="359"/>
      <c r="E101" s="359"/>
      <c r="F101" s="359"/>
      <c r="G101" s="359"/>
    </row>
    <row r="102" spans="1:7" s="175" customFormat="1" ht="12.75">
      <c r="A102" s="359"/>
      <c r="B102" s="359"/>
      <c r="D102" s="359"/>
      <c r="E102" s="359"/>
      <c r="F102" s="359"/>
      <c r="G102" s="359"/>
    </row>
    <row r="103" spans="1:7" s="175" customFormat="1" ht="12.75">
      <c r="A103" s="359"/>
      <c r="B103" s="359"/>
      <c r="D103" s="359"/>
      <c r="E103" s="359"/>
      <c r="F103" s="359"/>
      <c r="G103" s="359"/>
    </row>
    <row r="104" spans="1:7" s="175" customFormat="1" ht="12.75">
      <c r="A104" s="359"/>
      <c r="B104" s="359"/>
      <c r="D104" s="359"/>
      <c r="E104" s="359"/>
      <c r="F104" s="359"/>
      <c r="G104" s="359"/>
    </row>
    <row r="105" spans="1:7" s="175" customFormat="1" ht="12.75">
      <c r="A105" s="359"/>
      <c r="B105" s="359"/>
      <c r="D105" s="359"/>
      <c r="E105" s="359"/>
      <c r="F105" s="359"/>
      <c r="G105" s="359"/>
    </row>
    <row r="106" spans="1:7" s="175" customFormat="1" ht="12.75">
      <c r="A106" s="359"/>
      <c r="B106" s="359"/>
      <c r="D106" s="359"/>
      <c r="E106" s="359"/>
      <c r="F106" s="359"/>
      <c r="G106" s="359"/>
    </row>
    <row r="107" spans="1:7" s="175" customFormat="1" ht="12.75">
      <c r="A107" s="359"/>
      <c r="B107" s="359"/>
      <c r="D107" s="359"/>
      <c r="E107" s="359"/>
      <c r="F107" s="359"/>
      <c r="G107" s="359"/>
    </row>
    <row r="108" spans="1:7" s="175" customFormat="1" ht="12.75">
      <c r="A108" s="359"/>
      <c r="B108" s="359"/>
      <c r="D108" s="359"/>
      <c r="E108" s="359"/>
      <c r="F108" s="359"/>
      <c r="G108" s="359"/>
    </row>
    <row r="109" spans="1:7" s="175" customFormat="1" ht="12.75">
      <c r="A109" s="359"/>
      <c r="B109" s="359"/>
      <c r="D109" s="359"/>
      <c r="E109" s="359"/>
      <c r="F109" s="359"/>
      <c r="G109" s="359"/>
    </row>
    <row r="110" spans="1:7" s="175" customFormat="1" ht="12.75">
      <c r="A110" s="359"/>
      <c r="B110" s="359"/>
      <c r="D110" s="359"/>
      <c r="E110" s="359"/>
      <c r="F110" s="359"/>
      <c r="G110" s="359"/>
    </row>
    <row r="111" spans="1:7" s="175" customFormat="1" ht="12.75">
      <c r="A111" s="359"/>
      <c r="B111" s="359"/>
      <c r="D111" s="359"/>
      <c r="E111" s="359"/>
      <c r="F111" s="359"/>
      <c r="G111" s="359"/>
    </row>
    <row r="112" spans="1:7" s="175" customFormat="1" ht="12.75">
      <c r="A112" s="359"/>
      <c r="B112" s="359"/>
      <c r="D112" s="359"/>
      <c r="E112" s="359"/>
      <c r="F112" s="359"/>
      <c r="G112" s="359"/>
    </row>
    <row r="113" spans="1:7" s="175" customFormat="1" ht="12.75">
      <c r="A113" s="359"/>
      <c r="B113" s="359"/>
      <c r="C113" s="362"/>
      <c r="D113" s="359"/>
      <c r="E113" s="359"/>
      <c r="F113" s="359"/>
      <c r="G113" s="359"/>
    </row>
    <row r="114" spans="1:7" s="175" customFormat="1" ht="12.75">
      <c r="A114" s="359"/>
      <c r="B114" s="359"/>
      <c r="D114" s="359"/>
      <c r="E114" s="359"/>
      <c r="F114" s="359"/>
      <c r="G114" s="359"/>
    </row>
    <row r="115" spans="1:7" s="175" customFormat="1" ht="12.75">
      <c r="A115" s="359"/>
      <c r="B115" s="359"/>
      <c r="D115" s="359"/>
      <c r="E115" s="359"/>
      <c r="F115" s="359"/>
      <c r="G115" s="359"/>
    </row>
    <row r="116" spans="1:7" s="175" customFormat="1" ht="12.75">
      <c r="A116" s="359"/>
      <c r="B116" s="359"/>
      <c r="D116" s="359"/>
      <c r="E116" s="359"/>
      <c r="F116" s="359"/>
      <c r="G116" s="359"/>
    </row>
    <row r="117" spans="1:7" s="175" customFormat="1" ht="12.75">
      <c r="A117" s="359"/>
      <c r="B117" s="359"/>
      <c r="D117" s="359"/>
      <c r="E117" s="359"/>
      <c r="F117" s="359"/>
      <c r="G117" s="359"/>
    </row>
    <row r="118" spans="1:7" s="175" customFormat="1" ht="12.75">
      <c r="A118" s="359"/>
      <c r="B118" s="359"/>
      <c r="D118" s="359"/>
      <c r="E118" s="359"/>
      <c r="F118" s="359"/>
      <c r="G118" s="359"/>
    </row>
    <row r="119" spans="1:7" s="175" customFormat="1" ht="12.75">
      <c r="A119" s="359"/>
      <c r="B119" s="359"/>
      <c r="D119" s="359"/>
      <c r="E119" s="359"/>
      <c r="F119" s="359"/>
      <c r="G119" s="359"/>
    </row>
    <row r="120" spans="1:7" s="175" customFormat="1" ht="12.75">
      <c r="A120" s="359"/>
      <c r="B120" s="359"/>
      <c r="D120" s="359"/>
      <c r="E120" s="359"/>
      <c r="F120" s="359"/>
      <c r="G120" s="359"/>
    </row>
    <row r="121" spans="1:7" s="175" customFormat="1" ht="12.75">
      <c r="A121" s="359"/>
      <c r="B121" s="359"/>
      <c r="D121" s="359"/>
      <c r="E121" s="359"/>
      <c r="F121" s="359"/>
      <c r="G121" s="359"/>
    </row>
    <row r="122" spans="1:7" s="175" customFormat="1" ht="12.75">
      <c r="A122" s="359"/>
      <c r="B122" s="359"/>
      <c r="D122" s="359"/>
      <c r="E122" s="359"/>
      <c r="F122" s="359"/>
      <c r="G122" s="359"/>
    </row>
    <row r="123" spans="1:7" s="175" customFormat="1" ht="12.75">
      <c r="A123" s="359"/>
      <c r="B123" s="359"/>
      <c r="D123" s="359"/>
      <c r="E123" s="359"/>
      <c r="F123" s="359"/>
      <c r="G123" s="359"/>
    </row>
    <row r="124" spans="1:7" s="175" customFormat="1" ht="12.75">
      <c r="A124" s="359"/>
      <c r="B124" s="359"/>
      <c r="D124" s="359"/>
      <c r="E124" s="359"/>
      <c r="F124" s="359"/>
      <c r="G124" s="359"/>
    </row>
    <row r="125" spans="1:7" s="175" customFormat="1" ht="12.75">
      <c r="A125" s="359"/>
      <c r="B125" s="359"/>
      <c r="D125" s="359"/>
      <c r="E125" s="359"/>
      <c r="F125" s="359"/>
      <c r="G125" s="359"/>
    </row>
    <row r="126" spans="1:7" s="175" customFormat="1" ht="12.75">
      <c r="A126" s="359"/>
      <c r="B126" s="359"/>
      <c r="D126" s="359"/>
      <c r="E126" s="359"/>
      <c r="F126" s="359"/>
      <c r="G126" s="359"/>
    </row>
    <row r="127" spans="1:7" s="175" customFormat="1" ht="16.5">
      <c r="A127" s="359"/>
      <c r="B127" s="359"/>
      <c r="C127" s="366"/>
      <c r="D127" s="359"/>
      <c r="E127" s="359"/>
      <c r="F127" s="359"/>
      <c r="G127" s="359"/>
    </row>
    <row r="128" spans="1:7" s="175" customFormat="1" ht="16.5">
      <c r="A128" s="359"/>
      <c r="B128" s="359"/>
      <c r="C128" s="366"/>
      <c r="D128" s="359"/>
      <c r="E128" s="359"/>
      <c r="F128" s="359"/>
      <c r="G128" s="359"/>
    </row>
    <row r="129" spans="1:7" s="175" customFormat="1" ht="16.5">
      <c r="A129" s="359"/>
      <c r="B129" s="359"/>
      <c r="C129" s="366"/>
      <c r="D129" s="359"/>
      <c r="E129" s="359"/>
      <c r="F129" s="359"/>
      <c r="G129" s="359"/>
    </row>
    <row r="130" spans="1:7" s="175" customFormat="1" ht="16.5">
      <c r="A130" s="359"/>
      <c r="B130" s="359"/>
      <c r="C130" s="366"/>
      <c r="D130" s="359"/>
      <c r="E130" s="359"/>
      <c r="F130" s="359"/>
      <c r="G130" s="359"/>
    </row>
    <row r="131" spans="1:7" s="175" customFormat="1" ht="16.5">
      <c r="A131" s="359"/>
      <c r="B131" s="359"/>
      <c r="C131" s="366"/>
      <c r="D131" s="359"/>
      <c r="E131" s="359"/>
      <c r="F131" s="359"/>
      <c r="G131" s="359"/>
    </row>
    <row r="132" spans="1:7" s="175" customFormat="1" ht="16.5">
      <c r="A132" s="359"/>
      <c r="B132" s="359"/>
      <c r="C132" s="366"/>
      <c r="D132" s="359"/>
      <c r="E132" s="359"/>
      <c r="F132" s="359"/>
      <c r="G132" s="359"/>
    </row>
    <row r="133" spans="1:7" s="175" customFormat="1" ht="16.5">
      <c r="A133" s="359"/>
      <c r="B133" s="359"/>
      <c r="C133" s="366"/>
      <c r="D133" s="359"/>
      <c r="E133" s="359"/>
      <c r="F133" s="359"/>
      <c r="G133" s="359"/>
    </row>
    <row r="134" ht="16.5">
      <c r="C134" s="368"/>
    </row>
    <row r="135" ht="16.5">
      <c r="C135" s="368"/>
    </row>
    <row r="136" ht="16.5">
      <c r="C136" s="368"/>
    </row>
    <row r="137" ht="16.5">
      <c r="C137" s="371"/>
    </row>
  </sheetData>
  <sheetProtection/>
  <mergeCells count="10">
    <mergeCell ref="A58:G58"/>
    <mergeCell ref="A6:G6"/>
    <mergeCell ref="A35:G35"/>
    <mergeCell ref="A45:G45"/>
    <mergeCell ref="A1:G1"/>
    <mergeCell ref="A12:A13"/>
    <mergeCell ref="G12:G13"/>
    <mergeCell ref="A19:A20"/>
    <mergeCell ref="G19:G20"/>
    <mergeCell ref="A55:G55"/>
  </mergeCells>
  <printOptions/>
  <pageMargins left="0.7480314960629921" right="0.7480314960629921" top="0.3937007874015748" bottom="0.1968503937007874" header="0.11811023622047245" footer="0"/>
  <pageSetup fitToHeight="0" fitToWidth="1" horizontalDpi="600" verticalDpi="600" orientation="landscape" paperSize="9" scale="66" r:id="rId1"/>
  <headerFooter alignWithMargins="0">
    <oddHeader xml:space="preserve">&amp;C&amp;P+8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85" zoomScaleNormal="85" zoomScalePageLayoutView="0" workbookViewId="0" topLeftCell="A1">
      <selection activeCell="F9" sqref="F9"/>
    </sheetView>
  </sheetViews>
  <sheetFormatPr defaultColWidth="9.00390625" defaultRowHeight="12.75"/>
  <cols>
    <col min="1" max="1" width="5.625" style="367" customWidth="1"/>
    <col min="2" max="2" width="43.375" style="367" customWidth="1"/>
    <col min="3" max="3" width="17.375" style="370" customWidth="1"/>
    <col min="4" max="4" width="12.00390625" style="367" customWidth="1"/>
    <col min="5" max="5" width="11.625" style="367" customWidth="1"/>
    <col min="6" max="6" width="13.125" style="367" customWidth="1"/>
    <col min="7" max="7" width="49.125" style="367" customWidth="1"/>
    <col min="8" max="8" width="46.75390625" style="369" customWidth="1"/>
    <col min="9" max="10" width="9.125" style="370" customWidth="1"/>
    <col min="11" max="11" width="11.625" style="370" bestFit="1" customWidth="1"/>
    <col min="12" max="16384" width="9.125" style="370" customWidth="1"/>
  </cols>
  <sheetData>
    <row r="1" spans="1:8" s="175" customFormat="1" ht="12.75">
      <c r="A1" s="612" t="s">
        <v>492</v>
      </c>
      <c r="B1" s="612"/>
      <c r="C1" s="612"/>
      <c r="D1" s="612"/>
      <c r="E1" s="612"/>
      <c r="F1" s="612"/>
      <c r="G1" s="612"/>
      <c r="H1" s="357"/>
    </row>
    <row r="2" spans="1:8" s="175" customFormat="1" ht="12.75">
      <c r="A2" s="358"/>
      <c r="B2" s="358"/>
      <c r="C2" s="357"/>
      <c r="D2" s="358"/>
      <c r="E2" s="358"/>
      <c r="F2" s="358"/>
      <c r="G2" s="358"/>
      <c r="H2" s="357"/>
    </row>
    <row r="3" spans="1:8" s="175" customFormat="1" ht="12.75">
      <c r="A3" s="358"/>
      <c r="B3" s="358"/>
      <c r="C3" s="357"/>
      <c r="D3" s="358"/>
      <c r="E3" s="358"/>
      <c r="F3" s="358"/>
      <c r="G3" s="358"/>
      <c r="H3" s="357"/>
    </row>
    <row r="4" spans="1:7" s="359" customFormat="1" ht="51">
      <c r="A4" s="286" t="s">
        <v>83</v>
      </c>
      <c r="B4" s="286" t="s">
        <v>496</v>
      </c>
      <c r="C4" s="286" t="s">
        <v>46</v>
      </c>
      <c r="D4" s="173" t="s">
        <v>201</v>
      </c>
      <c r="E4" s="173" t="s">
        <v>495</v>
      </c>
      <c r="F4" s="286" t="s">
        <v>47</v>
      </c>
      <c r="G4" s="173" t="s">
        <v>497</v>
      </c>
    </row>
    <row r="5" spans="1:7" s="359" customFormat="1" ht="12.75">
      <c r="A5" s="286">
        <v>1</v>
      </c>
      <c r="B5" s="286">
        <v>2</v>
      </c>
      <c r="C5" s="286">
        <v>3</v>
      </c>
      <c r="D5" s="286">
        <v>4</v>
      </c>
      <c r="E5" s="286">
        <v>5</v>
      </c>
      <c r="F5" s="286">
        <v>6</v>
      </c>
      <c r="G5" s="286">
        <v>7</v>
      </c>
    </row>
    <row r="6" spans="1:8" s="321" customFormat="1" ht="13.5">
      <c r="A6" s="605" t="s">
        <v>48</v>
      </c>
      <c r="B6" s="606"/>
      <c r="C6" s="606"/>
      <c r="D6" s="606"/>
      <c r="E6" s="606"/>
      <c r="F6" s="606"/>
      <c r="G6" s="607"/>
      <c r="H6" s="320"/>
    </row>
    <row r="7" spans="1:7" s="175" customFormat="1" ht="68.25" customHeight="1">
      <c r="A7" s="323" t="s">
        <v>122</v>
      </c>
      <c r="B7" s="533" t="s">
        <v>498</v>
      </c>
      <c r="C7" s="323" t="s">
        <v>49</v>
      </c>
      <c r="D7" s="323">
        <v>100</v>
      </c>
      <c r="E7" s="323">
        <v>100</v>
      </c>
      <c r="F7" s="540">
        <f>E7*100/D7</f>
        <v>100</v>
      </c>
      <c r="G7" s="323" t="s">
        <v>441</v>
      </c>
    </row>
    <row r="8" spans="1:7" s="175" customFormat="1" ht="28.5" customHeight="1">
      <c r="A8" s="323" t="s">
        <v>124</v>
      </c>
      <c r="B8" s="533" t="s">
        <v>499</v>
      </c>
      <c r="C8" s="323" t="s">
        <v>49</v>
      </c>
      <c r="D8" s="323">
        <v>99</v>
      </c>
      <c r="E8" s="534">
        <v>99</v>
      </c>
      <c r="F8" s="540">
        <f>E8*100/D8</f>
        <v>100</v>
      </c>
      <c r="G8" s="323" t="s">
        <v>441</v>
      </c>
    </row>
    <row r="9" spans="1:7" s="175" customFormat="1" ht="51" customHeight="1">
      <c r="A9" s="323" t="s">
        <v>125</v>
      </c>
      <c r="B9" s="533" t="s">
        <v>500</v>
      </c>
      <c r="C9" s="323" t="s">
        <v>49</v>
      </c>
      <c r="D9" s="323">
        <v>100</v>
      </c>
      <c r="E9" s="534">
        <v>100</v>
      </c>
      <c r="F9" s="540">
        <f>E9*100/D9</f>
        <v>100</v>
      </c>
      <c r="G9" s="323" t="s">
        <v>441</v>
      </c>
    </row>
    <row r="10" spans="1:8" s="321" customFormat="1" ht="13.5">
      <c r="A10" s="608" t="s">
        <v>86</v>
      </c>
      <c r="B10" s="609"/>
      <c r="C10" s="609"/>
      <c r="D10" s="609"/>
      <c r="E10" s="609"/>
      <c r="F10" s="609"/>
      <c r="G10" s="610"/>
      <c r="H10" s="320"/>
    </row>
    <row r="11" spans="1:7" s="175" customFormat="1" ht="78" customHeight="1">
      <c r="A11" s="323" t="s">
        <v>122</v>
      </c>
      <c r="B11" s="533" t="s">
        <v>501</v>
      </c>
      <c r="C11" s="323" t="s">
        <v>49</v>
      </c>
      <c r="D11" s="323">
        <v>63</v>
      </c>
      <c r="E11" s="534">
        <v>63</v>
      </c>
      <c r="F11" s="540">
        <f>E11*100/D11</f>
        <v>100</v>
      </c>
      <c r="G11" s="323" t="s">
        <v>441</v>
      </c>
    </row>
    <row r="12" spans="1:7" s="175" customFormat="1" ht="39.75" customHeight="1">
      <c r="A12" s="323" t="s">
        <v>124</v>
      </c>
      <c r="B12" s="533" t="s">
        <v>502</v>
      </c>
      <c r="C12" s="323" t="s">
        <v>49</v>
      </c>
      <c r="D12" s="323">
        <v>107</v>
      </c>
      <c r="E12" s="534">
        <v>107</v>
      </c>
      <c r="F12" s="540">
        <f>E12*100/D12</f>
        <v>100</v>
      </c>
      <c r="G12" s="323" t="s">
        <v>441</v>
      </c>
    </row>
    <row r="13" spans="1:8" s="175" customFormat="1" ht="12.75">
      <c r="A13" s="611" t="s">
        <v>79</v>
      </c>
      <c r="B13" s="603"/>
      <c r="C13" s="603"/>
      <c r="D13" s="603"/>
      <c r="E13" s="603"/>
      <c r="F13" s="603"/>
      <c r="G13" s="604"/>
      <c r="H13" s="357"/>
    </row>
    <row r="14" spans="1:7" s="175" customFormat="1" ht="51.75" customHeight="1">
      <c r="A14" s="323" t="s">
        <v>122</v>
      </c>
      <c r="B14" s="533" t="s">
        <v>503</v>
      </c>
      <c r="C14" s="323" t="s">
        <v>49</v>
      </c>
      <c r="D14" s="323">
        <v>81</v>
      </c>
      <c r="E14" s="323">
        <v>82.4</v>
      </c>
      <c r="F14" s="542">
        <f>E14*100/D14</f>
        <v>101.72839506172839</v>
      </c>
      <c r="G14" s="323" t="s">
        <v>441</v>
      </c>
    </row>
    <row r="15" spans="1:7" s="175" customFormat="1" ht="28.5" customHeight="1">
      <c r="A15" s="323" t="s">
        <v>124</v>
      </c>
      <c r="B15" s="533" t="s">
        <v>504</v>
      </c>
      <c r="C15" s="323" t="s">
        <v>49</v>
      </c>
      <c r="D15" s="323">
        <v>20</v>
      </c>
      <c r="E15" s="323">
        <v>20</v>
      </c>
      <c r="F15" s="540">
        <f>E15*100/D15</f>
        <v>100</v>
      </c>
      <c r="G15" s="323" t="s">
        <v>441</v>
      </c>
    </row>
    <row r="16" spans="1:8" s="175" customFormat="1" ht="12.75">
      <c r="A16" s="611" t="s">
        <v>4</v>
      </c>
      <c r="B16" s="609"/>
      <c r="C16" s="609"/>
      <c r="D16" s="609"/>
      <c r="E16" s="609"/>
      <c r="F16" s="609"/>
      <c r="G16" s="610"/>
      <c r="H16" s="360"/>
    </row>
    <row r="17" spans="1:7" s="175" customFormat="1" ht="54.75" customHeight="1">
      <c r="A17" s="323" t="s">
        <v>122</v>
      </c>
      <c r="B17" s="533" t="s">
        <v>505</v>
      </c>
      <c r="C17" s="323" t="s">
        <v>49</v>
      </c>
      <c r="D17" s="323">
        <v>41.3</v>
      </c>
      <c r="E17" s="534">
        <v>1</v>
      </c>
      <c r="F17" s="544">
        <f>E17*100/D17</f>
        <v>2.4213075060532687</v>
      </c>
      <c r="G17" s="536" t="s">
        <v>481</v>
      </c>
    </row>
    <row r="18" spans="1:8" s="175" customFormat="1" ht="13.5">
      <c r="A18" s="602" t="s">
        <v>6</v>
      </c>
      <c r="B18" s="603"/>
      <c r="C18" s="603"/>
      <c r="D18" s="603"/>
      <c r="E18" s="603"/>
      <c r="F18" s="603"/>
      <c r="G18" s="604"/>
      <c r="H18" s="361"/>
    </row>
    <row r="19" spans="1:7" s="362" customFormat="1" ht="67.5" customHeight="1">
      <c r="A19" s="323" t="s">
        <v>122</v>
      </c>
      <c r="B19" s="533" t="s">
        <v>506</v>
      </c>
      <c r="C19" s="323" t="s">
        <v>49</v>
      </c>
      <c r="D19" s="323">
        <v>23</v>
      </c>
      <c r="E19" s="323">
        <v>23</v>
      </c>
      <c r="F19" s="541">
        <v>100</v>
      </c>
      <c r="G19" s="323" t="s">
        <v>441</v>
      </c>
    </row>
    <row r="20" spans="1:7" s="362" customFormat="1" ht="51.75" customHeight="1">
      <c r="A20" s="323" t="s">
        <v>124</v>
      </c>
      <c r="B20" s="537" t="s">
        <v>507</v>
      </c>
      <c r="C20" s="323" t="s">
        <v>49</v>
      </c>
      <c r="D20" s="323">
        <v>100</v>
      </c>
      <c r="E20" s="323">
        <v>100</v>
      </c>
      <c r="F20" s="541">
        <v>100</v>
      </c>
      <c r="G20" s="323" t="s">
        <v>441</v>
      </c>
    </row>
    <row r="21" spans="1:8" s="175" customFormat="1" ht="12.75">
      <c r="A21" s="358"/>
      <c r="B21" s="358"/>
      <c r="C21" s="364"/>
      <c r="D21" s="358"/>
      <c r="E21" s="358"/>
      <c r="F21" s="358"/>
      <c r="G21" s="358"/>
      <c r="H21" s="357"/>
    </row>
    <row r="22" spans="1:8" s="175" customFormat="1" ht="12.75">
      <c r="A22" s="358"/>
      <c r="B22" s="358"/>
      <c r="C22" s="363"/>
      <c r="D22" s="358"/>
      <c r="E22" s="358"/>
      <c r="F22" s="358"/>
      <c r="G22" s="358"/>
      <c r="H22" s="357"/>
    </row>
    <row r="23" spans="1:8" s="175" customFormat="1" ht="12.75">
      <c r="A23" s="358"/>
      <c r="B23" s="358"/>
      <c r="C23" s="363"/>
      <c r="D23" s="358"/>
      <c r="E23" s="358"/>
      <c r="F23" s="358"/>
      <c r="G23" s="358"/>
      <c r="H23" s="357"/>
    </row>
    <row r="24" spans="1:8" s="175" customFormat="1" ht="12.75">
      <c r="A24" s="358"/>
      <c r="B24" s="358"/>
      <c r="C24" s="357"/>
      <c r="D24" s="358"/>
      <c r="E24" s="358"/>
      <c r="F24" s="358"/>
      <c r="G24" s="358"/>
      <c r="H24" s="357"/>
    </row>
    <row r="25" spans="1:8" s="175" customFormat="1" ht="12.75">
      <c r="A25" s="358"/>
      <c r="B25" s="358"/>
      <c r="C25" s="357"/>
      <c r="D25" s="358"/>
      <c r="E25" s="358"/>
      <c r="F25" s="358"/>
      <c r="G25" s="358"/>
      <c r="H25" s="357"/>
    </row>
    <row r="26" spans="1:8" s="175" customFormat="1" ht="12.75">
      <c r="A26" s="358"/>
      <c r="B26" s="358"/>
      <c r="C26" s="357"/>
      <c r="D26" s="358"/>
      <c r="E26" s="358"/>
      <c r="F26" s="358"/>
      <c r="G26" s="358"/>
      <c r="H26" s="357"/>
    </row>
    <row r="27" spans="1:8" s="175" customFormat="1" ht="12.75">
      <c r="A27" s="358"/>
      <c r="B27" s="358"/>
      <c r="C27" s="357"/>
      <c r="D27" s="358"/>
      <c r="E27" s="358"/>
      <c r="F27" s="358"/>
      <c r="G27" s="358"/>
      <c r="H27" s="357"/>
    </row>
    <row r="28" spans="1:8" s="175" customFormat="1" ht="12.75">
      <c r="A28" s="358"/>
      <c r="B28" s="358"/>
      <c r="C28" s="357"/>
      <c r="D28" s="358"/>
      <c r="E28" s="358"/>
      <c r="F28" s="358"/>
      <c r="G28" s="358"/>
      <c r="H28" s="357"/>
    </row>
    <row r="29" spans="1:8" s="175" customFormat="1" ht="12.75">
      <c r="A29" s="358"/>
      <c r="B29" s="358"/>
      <c r="C29" s="357"/>
      <c r="D29" s="358"/>
      <c r="E29" s="358"/>
      <c r="F29" s="358"/>
      <c r="G29" s="358"/>
      <c r="H29" s="357"/>
    </row>
    <row r="30" spans="1:8" s="175" customFormat="1" ht="12.75">
      <c r="A30" s="358"/>
      <c r="B30" s="358"/>
      <c r="C30" s="357"/>
      <c r="D30" s="358"/>
      <c r="E30" s="358"/>
      <c r="F30" s="358"/>
      <c r="G30" s="358"/>
      <c r="H30" s="357"/>
    </row>
    <row r="31" spans="1:8" s="175" customFormat="1" ht="12.75">
      <c r="A31" s="358"/>
      <c r="B31" s="358"/>
      <c r="C31" s="357"/>
      <c r="D31" s="358"/>
      <c r="E31" s="358"/>
      <c r="F31" s="358"/>
      <c r="G31" s="358"/>
      <c r="H31" s="357"/>
    </row>
    <row r="32" spans="1:8" s="175" customFormat="1" ht="12.75">
      <c r="A32" s="358"/>
      <c r="B32" s="358"/>
      <c r="C32" s="357"/>
      <c r="D32" s="358"/>
      <c r="E32" s="358"/>
      <c r="F32" s="358"/>
      <c r="G32" s="358"/>
      <c r="H32" s="357"/>
    </row>
    <row r="33" spans="1:8" s="175" customFormat="1" ht="12.75">
      <c r="A33" s="358"/>
      <c r="B33" s="358"/>
      <c r="C33" s="357"/>
      <c r="D33" s="358"/>
      <c r="E33" s="358"/>
      <c r="F33" s="358"/>
      <c r="G33" s="358"/>
      <c r="H33" s="357"/>
    </row>
    <row r="34" spans="1:8" s="175" customFormat="1" ht="12.75">
      <c r="A34" s="365"/>
      <c r="B34" s="365"/>
      <c r="C34" s="360"/>
      <c r="D34" s="365"/>
      <c r="E34" s="365"/>
      <c r="F34" s="358"/>
      <c r="G34" s="358"/>
      <c r="H34" s="357"/>
    </row>
    <row r="35" spans="1:8" s="175" customFormat="1" ht="12.75">
      <c r="A35" s="365"/>
      <c r="B35" s="365"/>
      <c r="C35" s="360"/>
      <c r="D35" s="365"/>
      <c r="E35" s="365"/>
      <c r="F35" s="358"/>
      <c r="G35" s="358"/>
      <c r="H35" s="357"/>
    </row>
    <row r="36" spans="1:8" s="175" customFormat="1" ht="12.75">
      <c r="A36" s="358"/>
      <c r="B36" s="358"/>
      <c r="C36" s="357"/>
      <c r="D36" s="358"/>
      <c r="E36" s="358"/>
      <c r="F36" s="358"/>
      <c r="G36" s="358"/>
      <c r="H36" s="357"/>
    </row>
    <row r="37" spans="1:8" s="175" customFormat="1" ht="12.75">
      <c r="A37" s="358"/>
      <c r="B37" s="358"/>
      <c r="C37" s="357"/>
      <c r="D37" s="358"/>
      <c r="E37" s="358"/>
      <c r="F37" s="358"/>
      <c r="G37" s="358"/>
      <c r="H37" s="357"/>
    </row>
    <row r="38" spans="1:8" s="175" customFormat="1" ht="12.75">
      <c r="A38" s="358"/>
      <c r="B38" s="358"/>
      <c r="C38" s="357"/>
      <c r="D38" s="358"/>
      <c r="E38" s="358"/>
      <c r="F38" s="358"/>
      <c r="G38" s="358"/>
      <c r="H38" s="357"/>
    </row>
    <row r="39" spans="1:8" s="175" customFormat="1" ht="12.75">
      <c r="A39" s="358"/>
      <c r="B39" s="358"/>
      <c r="C39" s="357"/>
      <c r="D39" s="358"/>
      <c r="E39" s="358"/>
      <c r="F39" s="358"/>
      <c r="G39" s="358"/>
      <c r="H39" s="357"/>
    </row>
    <row r="40" spans="1:7" s="175" customFormat="1" ht="12.75">
      <c r="A40" s="359"/>
      <c r="B40" s="359"/>
      <c r="D40" s="359"/>
      <c r="E40" s="359"/>
      <c r="F40" s="359"/>
      <c r="G40" s="359"/>
    </row>
    <row r="41" spans="1:7" s="175" customFormat="1" ht="12.75">
      <c r="A41" s="359"/>
      <c r="B41" s="359"/>
      <c r="D41" s="359"/>
      <c r="E41" s="359"/>
      <c r="F41" s="359"/>
      <c r="G41" s="359"/>
    </row>
    <row r="42" spans="1:7" s="175" customFormat="1" ht="12.75">
      <c r="A42" s="359"/>
      <c r="B42" s="359"/>
      <c r="D42" s="359"/>
      <c r="E42" s="359"/>
      <c r="F42" s="359"/>
      <c r="G42" s="359"/>
    </row>
    <row r="43" spans="1:7" s="175" customFormat="1" ht="12.75">
      <c r="A43" s="359"/>
      <c r="B43" s="359"/>
      <c r="D43" s="359"/>
      <c r="E43" s="359"/>
      <c r="F43" s="359"/>
      <c r="G43" s="359"/>
    </row>
    <row r="44" spans="1:7" s="175" customFormat="1" ht="12.75">
      <c r="A44" s="359"/>
      <c r="B44" s="359"/>
      <c r="D44" s="359"/>
      <c r="E44" s="359"/>
      <c r="F44" s="359"/>
      <c r="G44" s="359"/>
    </row>
    <row r="45" spans="1:7" s="175" customFormat="1" ht="12.75">
      <c r="A45" s="359"/>
      <c r="B45" s="359"/>
      <c r="D45" s="359"/>
      <c r="E45" s="359"/>
      <c r="F45" s="359"/>
      <c r="G45" s="359"/>
    </row>
    <row r="46" spans="1:7" s="175" customFormat="1" ht="12.75">
      <c r="A46" s="359"/>
      <c r="B46" s="359"/>
      <c r="D46" s="359"/>
      <c r="E46" s="359"/>
      <c r="F46" s="359"/>
      <c r="G46" s="359"/>
    </row>
    <row r="47" spans="1:7" s="175" customFormat="1" ht="12.75">
      <c r="A47" s="359"/>
      <c r="B47" s="359"/>
      <c r="D47" s="359"/>
      <c r="E47" s="359"/>
      <c r="F47" s="359"/>
      <c r="G47" s="359"/>
    </row>
    <row r="48" spans="1:7" s="175" customFormat="1" ht="12.75">
      <c r="A48" s="359"/>
      <c r="B48" s="359"/>
      <c r="D48" s="359"/>
      <c r="E48" s="359"/>
      <c r="F48" s="359"/>
      <c r="G48" s="359"/>
    </row>
    <row r="49" spans="1:7" s="175" customFormat="1" ht="12.75">
      <c r="A49" s="359"/>
      <c r="B49" s="359"/>
      <c r="D49" s="359"/>
      <c r="E49" s="359"/>
      <c r="F49" s="359"/>
      <c r="G49" s="359"/>
    </row>
    <row r="50" spans="1:7" s="175" customFormat="1" ht="12.75">
      <c r="A50" s="359"/>
      <c r="B50" s="359"/>
      <c r="D50" s="359"/>
      <c r="E50" s="359"/>
      <c r="F50" s="359"/>
      <c r="G50" s="359"/>
    </row>
    <row r="51" spans="1:7" s="175" customFormat="1" ht="12.75">
      <c r="A51" s="359"/>
      <c r="B51" s="359"/>
      <c r="D51" s="359"/>
      <c r="E51" s="359"/>
      <c r="F51" s="359"/>
      <c r="G51" s="359"/>
    </row>
    <row r="52" spans="1:7" s="175" customFormat="1" ht="12.75">
      <c r="A52" s="359"/>
      <c r="B52" s="359"/>
      <c r="D52" s="359"/>
      <c r="E52" s="359"/>
      <c r="F52" s="359"/>
      <c r="G52" s="359"/>
    </row>
    <row r="53" spans="1:7" s="175" customFormat="1" ht="12.75">
      <c r="A53" s="359"/>
      <c r="B53" s="359"/>
      <c r="D53" s="359"/>
      <c r="E53" s="359"/>
      <c r="F53" s="359"/>
      <c r="G53" s="359"/>
    </row>
    <row r="54" spans="1:7" s="175" customFormat="1" ht="12.75">
      <c r="A54" s="359"/>
      <c r="B54" s="359"/>
      <c r="D54" s="359"/>
      <c r="E54" s="359"/>
      <c r="F54" s="359"/>
      <c r="G54" s="359"/>
    </row>
    <row r="55" spans="1:7" s="175" customFormat="1" ht="12.75">
      <c r="A55" s="359"/>
      <c r="B55" s="359"/>
      <c r="D55" s="359"/>
      <c r="E55" s="359"/>
      <c r="F55" s="359"/>
      <c r="G55" s="359"/>
    </row>
    <row r="56" spans="1:7" s="175" customFormat="1" ht="12.75">
      <c r="A56" s="359"/>
      <c r="B56" s="359"/>
      <c r="D56" s="359"/>
      <c r="E56" s="359"/>
      <c r="F56" s="359"/>
      <c r="G56" s="359"/>
    </row>
    <row r="57" spans="1:7" s="175" customFormat="1" ht="12.75">
      <c r="A57" s="359"/>
      <c r="B57" s="359"/>
      <c r="D57" s="359"/>
      <c r="E57" s="359"/>
      <c r="F57" s="359"/>
      <c r="G57" s="359"/>
    </row>
    <row r="58" spans="1:7" s="175" customFormat="1" ht="12.75">
      <c r="A58" s="359"/>
      <c r="B58" s="359"/>
      <c r="D58" s="359"/>
      <c r="E58" s="359"/>
      <c r="F58" s="359"/>
      <c r="G58" s="359"/>
    </row>
    <row r="59" spans="1:7" s="175" customFormat="1" ht="12.75">
      <c r="A59" s="359"/>
      <c r="B59" s="359"/>
      <c r="D59" s="359"/>
      <c r="E59" s="359"/>
      <c r="F59" s="359"/>
      <c r="G59" s="359"/>
    </row>
    <row r="60" spans="1:7" s="175" customFormat="1" ht="12.75">
      <c r="A60" s="359"/>
      <c r="B60" s="359"/>
      <c r="D60" s="359"/>
      <c r="E60" s="359"/>
      <c r="F60" s="359"/>
      <c r="G60" s="359"/>
    </row>
    <row r="61" spans="1:7" s="175" customFormat="1" ht="12.75">
      <c r="A61" s="359"/>
      <c r="B61" s="359"/>
      <c r="C61" s="362"/>
      <c r="D61" s="359"/>
      <c r="E61" s="359"/>
      <c r="F61" s="359"/>
      <c r="G61" s="359"/>
    </row>
    <row r="62" spans="1:7" s="175" customFormat="1" ht="12.75">
      <c r="A62" s="359"/>
      <c r="B62" s="359"/>
      <c r="D62" s="359"/>
      <c r="E62" s="359"/>
      <c r="F62" s="359"/>
      <c r="G62" s="359"/>
    </row>
    <row r="63" spans="1:7" s="175" customFormat="1" ht="12.75">
      <c r="A63" s="359"/>
      <c r="B63" s="359"/>
      <c r="D63" s="359"/>
      <c r="E63" s="359"/>
      <c r="F63" s="359"/>
      <c r="G63" s="359"/>
    </row>
    <row r="64" spans="1:7" s="175" customFormat="1" ht="12.75">
      <c r="A64" s="359"/>
      <c r="B64" s="359"/>
      <c r="D64" s="359"/>
      <c r="E64" s="359"/>
      <c r="F64" s="359"/>
      <c r="G64" s="359"/>
    </row>
    <row r="65" spans="1:7" s="175" customFormat="1" ht="12.75">
      <c r="A65" s="359"/>
      <c r="B65" s="359"/>
      <c r="D65" s="359"/>
      <c r="E65" s="359"/>
      <c r="F65" s="359"/>
      <c r="G65" s="359"/>
    </row>
    <row r="66" spans="1:7" s="175" customFormat="1" ht="12.75">
      <c r="A66" s="359"/>
      <c r="B66" s="359"/>
      <c r="D66" s="359"/>
      <c r="E66" s="359"/>
      <c r="F66" s="359"/>
      <c r="G66" s="359"/>
    </row>
    <row r="67" spans="1:7" s="175" customFormat="1" ht="12.75">
      <c r="A67" s="359"/>
      <c r="B67" s="359"/>
      <c r="D67" s="359"/>
      <c r="E67" s="359"/>
      <c r="F67" s="359"/>
      <c r="G67" s="359"/>
    </row>
    <row r="68" spans="1:7" s="175" customFormat="1" ht="12.75">
      <c r="A68" s="359"/>
      <c r="B68" s="359"/>
      <c r="D68" s="359"/>
      <c r="E68" s="359"/>
      <c r="F68" s="359"/>
      <c r="G68" s="359"/>
    </row>
    <row r="69" spans="1:7" s="175" customFormat="1" ht="12.75">
      <c r="A69" s="359"/>
      <c r="B69" s="359"/>
      <c r="D69" s="359"/>
      <c r="E69" s="359"/>
      <c r="F69" s="359"/>
      <c r="G69" s="359"/>
    </row>
    <row r="70" spans="1:7" s="175" customFormat="1" ht="12.75">
      <c r="A70" s="359"/>
      <c r="B70" s="359"/>
      <c r="D70" s="359"/>
      <c r="E70" s="359"/>
      <c r="F70" s="359"/>
      <c r="G70" s="359"/>
    </row>
    <row r="71" spans="1:7" s="175" customFormat="1" ht="12.75">
      <c r="A71" s="359"/>
      <c r="B71" s="359"/>
      <c r="D71" s="359"/>
      <c r="E71" s="359"/>
      <c r="F71" s="359"/>
      <c r="G71" s="359"/>
    </row>
    <row r="72" spans="1:7" s="175" customFormat="1" ht="12.75">
      <c r="A72" s="359"/>
      <c r="B72" s="359"/>
      <c r="D72" s="359"/>
      <c r="E72" s="359"/>
      <c r="F72" s="359"/>
      <c r="G72" s="359"/>
    </row>
    <row r="73" spans="1:7" s="175" customFormat="1" ht="12.75">
      <c r="A73" s="359"/>
      <c r="B73" s="359"/>
      <c r="D73" s="359"/>
      <c r="E73" s="359"/>
      <c r="F73" s="359"/>
      <c r="G73" s="359"/>
    </row>
    <row r="74" spans="1:7" s="175" customFormat="1" ht="12.75">
      <c r="A74" s="359"/>
      <c r="B74" s="359"/>
      <c r="D74" s="359"/>
      <c r="E74" s="359"/>
      <c r="F74" s="359"/>
      <c r="G74" s="359"/>
    </row>
    <row r="75" spans="1:7" s="175" customFormat="1" ht="16.5">
      <c r="A75" s="359"/>
      <c r="B75" s="359"/>
      <c r="C75" s="366"/>
      <c r="D75" s="359"/>
      <c r="E75" s="359"/>
      <c r="F75" s="359"/>
      <c r="G75" s="359"/>
    </row>
    <row r="76" spans="1:7" s="175" customFormat="1" ht="16.5">
      <c r="A76" s="359"/>
      <c r="B76" s="359"/>
      <c r="C76" s="366"/>
      <c r="D76" s="359"/>
      <c r="E76" s="359"/>
      <c r="F76" s="359"/>
      <c r="G76" s="359"/>
    </row>
    <row r="77" spans="1:7" s="175" customFormat="1" ht="16.5">
      <c r="A77" s="359"/>
      <c r="B77" s="359"/>
      <c r="C77" s="366"/>
      <c r="D77" s="359"/>
      <c r="E77" s="359"/>
      <c r="F77" s="359"/>
      <c r="G77" s="359"/>
    </row>
    <row r="78" spans="1:7" s="175" customFormat="1" ht="16.5">
      <c r="A78" s="359"/>
      <c r="B78" s="359"/>
      <c r="C78" s="366"/>
      <c r="D78" s="359"/>
      <c r="E78" s="359"/>
      <c r="F78" s="359"/>
      <c r="G78" s="359"/>
    </row>
    <row r="79" spans="1:7" s="175" customFormat="1" ht="16.5">
      <c r="A79" s="359"/>
      <c r="B79" s="359"/>
      <c r="C79" s="366"/>
      <c r="D79" s="359"/>
      <c r="E79" s="359"/>
      <c r="F79" s="359"/>
      <c r="G79" s="359"/>
    </row>
    <row r="80" spans="1:7" s="175" customFormat="1" ht="16.5">
      <c r="A80" s="359"/>
      <c r="B80" s="359"/>
      <c r="C80" s="366"/>
      <c r="D80" s="359"/>
      <c r="E80" s="359"/>
      <c r="F80" s="359"/>
      <c r="G80" s="359"/>
    </row>
    <row r="81" spans="1:7" s="175" customFormat="1" ht="16.5">
      <c r="A81" s="359"/>
      <c r="B81" s="359"/>
      <c r="C81" s="366"/>
      <c r="D81" s="359"/>
      <c r="E81" s="359"/>
      <c r="F81" s="359"/>
      <c r="G81" s="359"/>
    </row>
    <row r="82" ht="16.5">
      <c r="C82" s="368"/>
    </row>
    <row r="83" ht="16.5">
      <c r="C83" s="368"/>
    </row>
    <row r="84" ht="16.5">
      <c r="C84" s="368"/>
    </row>
    <row r="85" ht="16.5">
      <c r="C85" s="371"/>
    </row>
  </sheetData>
  <sheetProtection/>
  <mergeCells count="6">
    <mergeCell ref="A10:G10"/>
    <mergeCell ref="A13:G13"/>
    <mergeCell ref="A16:G16"/>
    <mergeCell ref="A18:G18"/>
    <mergeCell ref="A1:G1"/>
    <mergeCell ref="A6:G6"/>
  </mergeCells>
  <printOptions/>
  <pageMargins left="0.7480314960629921" right="0.7480314960629921" top="0.3937007874015748" bottom="0.1968503937007874" header="0.11811023622047245" footer="0"/>
  <pageSetup fitToHeight="0" fitToWidth="1" horizontalDpi="600" verticalDpi="600" orientation="landscape" paperSize="9" scale="66" r:id="rId1"/>
  <headerFooter alignWithMargins="0">
    <oddHeader xml:space="preserve">&amp;C&amp;P+8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zoomScale="85" zoomScaleNormal="85" zoomScalePageLayoutView="0" workbookViewId="0" topLeftCell="A173">
      <selection activeCell="G146" sqref="G146"/>
    </sheetView>
  </sheetViews>
  <sheetFormatPr defaultColWidth="9.00390625" defaultRowHeight="12.75"/>
  <cols>
    <col min="1" max="1" width="51.875" style="178" customWidth="1"/>
    <col min="2" max="2" width="6.25390625" style="280" hidden="1" customWidth="1"/>
    <col min="3" max="3" width="20.00390625" style="178" hidden="1" customWidth="1"/>
    <col min="4" max="4" width="9.375" style="178" hidden="1" customWidth="1"/>
    <col min="5" max="5" width="18.125" style="312" customWidth="1"/>
    <col min="6" max="6" width="17.25390625" style="272" customWidth="1"/>
    <col min="7" max="7" width="18.00390625" style="178" customWidth="1"/>
    <col min="8" max="8" width="21.875" style="178" customWidth="1"/>
    <col min="9" max="16384" width="9.125" style="178" customWidth="1"/>
  </cols>
  <sheetData>
    <row r="1" spans="1:8" ht="30.75" customHeight="1">
      <c r="A1" s="177"/>
      <c r="B1" s="279"/>
      <c r="C1" s="177"/>
      <c r="D1" s="177"/>
      <c r="E1" s="297"/>
      <c r="F1" s="177"/>
      <c r="G1" s="177"/>
      <c r="H1" s="177"/>
    </row>
    <row r="2" spans="1:8" ht="26.25" customHeight="1" thickBot="1">
      <c r="A2" s="618" t="s">
        <v>493</v>
      </c>
      <c r="B2" s="618"/>
      <c r="C2" s="618"/>
      <c r="D2" s="618"/>
      <c r="E2" s="618"/>
      <c r="F2" s="618"/>
      <c r="G2" s="618"/>
      <c r="H2" s="618"/>
    </row>
    <row r="3" spans="1:8" ht="64.5" customHeight="1">
      <c r="A3" s="619" t="s">
        <v>147</v>
      </c>
      <c r="B3" s="621" t="s">
        <v>182</v>
      </c>
      <c r="C3" s="621" t="s">
        <v>203</v>
      </c>
      <c r="D3" s="621"/>
      <c r="E3" s="624" t="s">
        <v>204</v>
      </c>
      <c r="F3" s="629" t="s">
        <v>181</v>
      </c>
      <c r="G3" s="621" t="s">
        <v>149</v>
      </c>
      <c r="H3" s="623"/>
    </row>
    <row r="4" spans="1:8" ht="108.75" customHeight="1" thickBot="1">
      <c r="A4" s="620"/>
      <c r="B4" s="622"/>
      <c r="C4" s="295" t="s">
        <v>150</v>
      </c>
      <c r="D4" s="295" t="s">
        <v>151</v>
      </c>
      <c r="E4" s="625"/>
      <c r="F4" s="630"/>
      <c r="G4" s="295" t="s">
        <v>152</v>
      </c>
      <c r="H4" s="296" t="s">
        <v>153</v>
      </c>
    </row>
    <row r="5" spans="1:8" ht="13.5" thickBot="1">
      <c r="A5" s="490">
        <v>1</v>
      </c>
      <c r="B5" s="231">
        <v>2</v>
      </c>
      <c r="C5" s="231">
        <v>3</v>
      </c>
      <c r="D5" s="231">
        <v>4</v>
      </c>
      <c r="E5" s="491">
        <v>5</v>
      </c>
      <c r="F5" s="492">
        <v>6</v>
      </c>
      <c r="G5" s="231">
        <v>7</v>
      </c>
      <c r="H5" s="247">
        <v>8</v>
      </c>
    </row>
    <row r="6" spans="1:8" ht="35.25" customHeight="1" thickBot="1">
      <c r="A6" s="631" t="s">
        <v>155</v>
      </c>
      <c r="B6" s="632"/>
      <c r="C6" s="632"/>
      <c r="D6" s="632"/>
      <c r="E6" s="632"/>
      <c r="F6" s="632"/>
      <c r="G6" s="632"/>
      <c r="H6" s="633"/>
    </row>
    <row r="7" spans="1:8" ht="63" customHeight="1" thickBot="1">
      <c r="A7" s="202" t="str">
        <f>CONCATENATE('3. Сведения об объёмах финансир'!A7,'3. Сведения об объёмах финансир'!B7)</f>
        <v>1.Основное мероприятие "Внедрение федеральных государственных стандартов начального общего, основного общего и среднего общего образования"</v>
      </c>
      <c r="B7" s="292" t="str">
        <f>'3. Сведения об объёмах финансир'!C8</f>
        <v>Министерство</v>
      </c>
      <c r="C7" s="219"/>
      <c r="D7" s="219"/>
      <c r="E7" s="301">
        <v>7910100000</v>
      </c>
      <c r="F7" s="220">
        <f>'3. Сведения об объёмах финансир'!E7+'3. Сведения об объёмах финансир'!D7</f>
        <v>6785007.48308</v>
      </c>
      <c r="G7" s="221"/>
      <c r="H7" s="222"/>
    </row>
    <row r="8" spans="1:8" ht="90" customHeight="1">
      <c r="A8" s="273" t="s">
        <v>300</v>
      </c>
      <c r="B8" s="22" t="s">
        <v>183</v>
      </c>
      <c r="C8" s="176"/>
      <c r="D8" s="176"/>
      <c r="E8" s="299" t="s">
        <v>191</v>
      </c>
      <c r="F8" s="217">
        <v>60</v>
      </c>
      <c r="G8" s="217">
        <v>60</v>
      </c>
      <c r="H8" s="217" t="s">
        <v>191</v>
      </c>
    </row>
    <row r="9" spans="1:8" ht="127.5" customHeight="1">
      <c r="A9" s="181" t="str">
        <f>CONCATENATE('3. Сведения об объёмах финансир'!A8,'3. Сведения об объёмах финансир'!B8)</f>
        <v>1.1.Предоставление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v>
      </c>
      <c r="B9" s="22" t="s">
        <v>306</v>
      </c>
      <c r="C9" s="204" t="s">
        <v>114</v>
      </c>
      <c r="D9" s="204" t="s">
        <v>115</v>
      </c>
      <c r="E9" s="298">
        <v>7910171140</v>
      </c>
      <c r="F9" s="223">
        <f>'3. Сведения об объёмах финансир'!E8</f>
        <v>6427792.1</v>
      </c>
      <c r="G9" s="274" t="s">
        <v>305</v>
      </c>
      <c r="H9" s="186"/>
    </row>
    <row r="10" spans="1:8" ht="213" customHeight="1">
      <c r="A10" s="182" t="str">
        <f>CONCATENATE('3. Сведения об объёмах финансир'!A9,'3. Сведения об объёмах финансир'!B9)</f>
        <v>1.2.Предоставление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10" s="22" t="s">
        <v>306</v>
      </c>
      <c r="C10" s="192" t="s">
        <v>114</v>
      </c>
      <c r="D10" s="192" t="s">
        <v>115</v>
      </c>
      <c r="E10" s="299">
        <v>7910118020</v>
      </c>
      <c r="F10" s="223">
        <f>'3. Сведения об объёмах финансир'!E9</f>
        <v>6801.3343</v>
      </c>
      <c r="G10" s="274" t="s">
        <v>303</v>
      </c>
      <c r="H10" s="187"/>
    </row>
    <row r="11" spans="1:8" ht="140.25" customHeight="1">
      <c r="A11" s="182" t="str">
        <f>CONCATENATE('3. Сведения об объёмах финансир'!A10,'3.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1" s="22" t="s">
        <v>306</v>
      </c>
      <c r="C11" s="192" t="s">
        <v>114</v>
      </c>
      <c r="D11" s="192" t="s">
        <v>115</v>
      </c>
      <c r="E11" s="299">
        <v>7910171160</v>
      </c>
      <c r="F11" s="224">
        <f>'3. Сведения об объёмах финансир'!E10</f>
        <v>654.9</v>
      </c>
      <c r="G11" s="274" t="s">
        <v>305</v>
      </c>
      <c r="H11" s="187"/>
    </row>
    <row r="12" spans="1:8" ht="129.75" customHeight="1">
      <c r="A12" s="183" t="str">
        <f>CONCATENATE('3. Сведения об объёмах финансир'!A11,'3.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v>
      </c>
      <c r="B12" s="22" t="s">
        <v>306</v>
      </c>
      <c r="C12" s="179" t="s">
        <v>114</v>
      </c>
      <c r="D12" s="179" t="s">
        <v>115</v>
      </c>
      <c r="E12" s="300">
        <v>7910171170</v>
      </c>
      <c r="F12" s="230">
        <f>'3. Сведения об объёмах финансир'!E11</f>
        <v>8942.2</v>
      </c>
      <c r="G12" s="274" t="s">
        <v>305</v>
      </c>
      <c r="H12" s="188"/>
    </row>
    <row r="13" spans="1:8" ht="51.75" thickBot="1">
      <c r="A13" s="183" t="str">
        <f>CONCATENATE('3. Сведения об объёмах финансир'!A12,'3. Сведения об объёмах финансир'!B12)</f>
        <v>1.5.Ежемесячное денежное вознаграждение за классное руководство педагогическим работникам государственных и муниципальных общеобразовательных общеобразовательных организаций</v>
      </c>
      <c r="B13" s="485"/>
      <c r="C13" s="201"/>
      <c r="D13" s="201"/>
      <c r="E13" s="487" t="s">
        <v>447</v>
      </c>
      <c r="F13" s="488">
        <f>'3. Сведения об объёмах финансир'!D12</f>
        <v>183503.9</v>
      </c>
      <c r="G13" s="486"/>
      <c r="H13" s="489"/>
    </row>
    <row r="14" spans="1:8" ht="29.25" customHeight="1" thickBot="1">
      <c r="A14" s="202" t="str">
        <f>CONCATENATE('3. Сведения об объёмах финансир'!A14,'3. Сведения об объёмах финансир'!B14)</f>
        <v>2.Основное мероприятие "Создание условий для обучения детей с ограниченными возможностями здоровья"</v>
      </c>
      <c r="B14" s="203" t="s">
        <v>123</v>
      </c>
      <c r="C14" s="203"/>
      <c r="D14" s="203"/>
      <c r="E14" s="301">
        <v>7910200000</v>
      </c>
      <c r="F14" s="225">
        <f>'3. Сведения об объёмах финансир'!E14+'3. Сведения об объёмах финансир'!D14</f>
        <v>14715.63902</v>
      </c>
      <c r="G14" s="226"/>
      <c r="H14" s="227"/>
    </row>
    <row r="15" spans="1:8" ht="105" customHeight="1">
      <c r="A15" s="273" t="s">
        <v>292</v>
      </c>
      <c r="B15" s="278" t="s">
        <v>189</v>
      </c>
      <c r="C15" s="277"/>
      <c r="D15" s="277"/>
      <c r="E15" s="298" t="s">
        <v>191</v>
      </c>
      <c r="F15" s="356">
        <v>100</v>
      </c>
      <c r="G15" s="356">
        <v>100</v>
      </c>
      <c r="H15" s="353" t="s">
        <v>191</v>
      </c>
    </row>
    <row r="16" spans="1:8" ht="55.5" customHeight="1">
      <c r="A16" s="273" t="s">
        <v>293</v>
      </c>
      <c r="B16" s="22" t="s">
        <v>189</v>
      </c>
      <c r="C16" s="251"/>
      <c r="D16" s="251"/>
      <c r="E16" s="299" t="s">
        <v>191</v>
      </c>
      <c r="F16" s="356">
        <v>25</v>
      </c>
      <c r="G16" s="356">
        <v>25</v>
      </c>
      <c r="H16" s="282" t="s">
        <v>191</v>
      </c>
    </row>
    <row r="17" spans="1:8" ht="39.75" customHeight="1">
      <c r="A17" s="273" t="s">
        <v>294</v>
      </c>
      <c r="B17" s="22" t="s">
        <v>189</v>
      </c>
      <c r="C17" s="251"/>
      <c r="D17" s="251"/>
      <c r="E17" s="299" t="s">
        <v>191</v>
      </c>
      <c r="F17" s="356">
        <v>100</v>
      </c>
      <c r="G17" s="356">
        <v>100</v>
      </c>
      <c r="H17" s="282" t="s">
        <v>191</v>
      </c>
    </row>
    <row r="18" spans="1:8" ht="51.75" customHeight="1">
      <c r="A18" s="273" t="s">
        <v>295</v>
      </c>
      <c r="B18" s="22" t="s">
        <v>189</v>
      </c>
      <c r="C18" s="251"/>
      <c r="D18" s="251"/>
      <c r="E18" s="299" t="s">
        <v>191</v>
      </c>
      <c r="F18" s="356">
        <v>100</v>
      </c>
      <c r="G18" s="356">
        <v>100</v>
      </c>
      <c r="H18" s="282" t="s">
        <v>191</v>
      </c>
    </row>
    <row r="19" spans="1:8" ht="66.75" customHeight="1">
      <c r="A19" s="273" t="s">
        <v>296</v>
      </c>
      <c r="B19" s="22" t="s">
        <v>189</v>
      </c>
      <c r="C19" s="277"/>
      <c r="D19" s="277"/>
      <c r="E19" s="298" t="s">
        <v>301</v>
      </c>
      <c r="F19" s="356">
        <v>20</v>
      </c>
      <c r="G19" s="356">
        <v>20</v>
      </c>
      <c r="H19" s="353" t="s">
        <v>191</v>
      </c>
    </row>
    <row r="20" spans="1:8" ht="42.75" customHeight="1">
      <c r="A20" s="273" t="s">
        <v>297</v>
      </c>
      <c r="B20" s="22" t="s">
        <v>189</v>
      </c>
      <c r="C20" s="277"/>
      <c r="D20" s="277"/>
      <c r="E20" s="298" t="s">
        <v>301</v>
      </c>
      <c r="F20" s="356">
        <v>100</v>
      </c>
      <c r="G20" s="356">
        <v>100</v>
      </c>
      <c r="H20" s="353" t="s">
        <v>191</v>
      </c>
    </row>
    <row r="21" spans="1:8" ht="129" customHeight="1" thickBot="1">
      <c r="A21" s="181" t="str">
        <f>CONCATENATE('3. Сведения об объёмах финансир'!A15,'3. Сведения об объёмах финансир'!B15)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v>
      </c>
      <c r="B21" s="22" t="s">
        <v>306</v>
      </c>
      <c r="C21" s="204" t="s">
        <v>114</v>
      </c>
      <c r="D21" s="204" t="s">
        <v>115</v>
      </c>
      <c r="E21" s="298">
        <v>7910271150</v>
      </c>
      <c r="F21" s="224">
        <f>'3. Сведения об объёмах финансир'!E15</f>
        <v>8838.2</v>
      </c>
      <c r="G21" s="400" t="s">
        <v>305</v>
      </c>
      <c r="H21" s="186"/>
    </row>
    <row r="22" spans="1:8" ht="252.75" customHeight="1" thickBot="1">
      <c r="A22" s="183" t="str">
        <f>CONCATENATE('3. Сведения об объёмах финансир'!A16,'3. Сведения об объёмах финансир'!B16)</f>
        <v>2.2.Реализация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v>
      </c>
      <c r="B22" s="22" t="s">
        <v>189</v>
      </c>
      <c r="C22" s="204" t="s">
        <v>114</v>
      </c>
      <c r="D22" s="204" t="s">
        <v>115</v>
      </c>
      <c r="E22" s="300" t="s">
        <v>386</v>
      </c>
      <c r="F22" s="516">
        <f>'3. Сведения об объёмах финансир'!E16+'3. Сведения об объёмах финансир'!D16</f>
        <v>5877.43902</v>
      </c>
      <c r="G22" s="400" t="s">
        <v>385</v>
      </c>
      <c r="H22" s="188"/>
    </row>
    <row r="23" spans="1:8" ht="41.25" customHeight="1" thickBot="1">
      <c r="A23" s="202" t="str">
        <f>CONCATENATE('3. Сведения об объёмах финансир'!A17,'3. Сведения об объёмах финансир'!B17)</f>
        <v>3.Основное мероприятие "Содействие развитию начального общего, основного общего и среднего общего образования"</v>
      </c>
      <c r="B23" s="203" t="s">
        <v>185</v>
      </c>
      <c r="C23" s="203"/>
      <c r="D23" s="203"/>
      <c r="E23" s="301">
        <v>7910400000</v>
      </c>
      <c r="F23" s="225">
        <f>'3. Сведения об объёмах финансир'!E17+'3. Сведения об объёмах финансир'!D17</f>
        <v>666815.34412</v>
      </c>
      <c r="G23" s="190"/>
      <c r="H23" s="228"/>
    </row>
    <row r="24" spans="1:8" ht="26.25" customHeight="1">
      <c r="A24" s="276" t="s">
        <v>302</v>
      </c>
      <c r="B24" s="278" t="s">
        <v>189</v>
      </c>
      <c r="C24" s="278"/>
      <c r="D24" s="390"/>
      <c r="E24" s="392" t="s">
        <v>301</v>
      </c>
      <c r="F24" s="355">
        <v>12</v>
      </c>
      <c r="G24" s="355">
        <v>12</v>
      </c>
      <c r="H24" s="353" t="s">
        <v>191</v>
      </c>
    </row>
    <row r="25" spans="1:8" ht="52.5" customHeight="1">
      <c r="A25" s="273" t="s">
        <v>298</v>
      </c>
      <c r="B25" s="22" t="s">
        <v>189</v>
      </c>
      <c r="C25" s="22"/>
      <c r="D25" s="387"/>
      <c r="E25" s="393" t="s">
        <v>301</v>
      </c>
      <c r="F25" s="356">
        <v>61</v>
      </c>
      <c r="G25" s="356">
        <v>61</v>
      </c>
      <c r="H25" s="282"/>
    </row>
    <row r="26" spans="1:8" ht="76.5">
      <c r="A26" s="274" t="s">
        <v>299</v>
      </c>
      <c r="B26" s="22" t="s">
        <v>118</v>
      </c>
      <c r="C26" s="22"/>
      <c r="D26" s="387"/>
      <c r="E26" s="393" t="s">
        <v>301</v>
      </c>
      <c r="F26" s="356">
        <v>1</v>
      </c>
      <c r="G26" s="356">
        <v>1</v>
      </c>
      <c r="H26" s="282"/>
    </row>
    <row r="27" spans="1:8" ht="114.75">
      <c r="A27" s="502" t="s">
        <v>458</v>
      </c>
      <c r="B27" s="22"/>
      <c r="C27" s="22"/>
      <c r="D27" s="387"/>
      <c r="E27" s="393" t="s">
        <v>301</v>
      </c>
      <c r="F27" s="356">
        <v>100</v>
      </c>
      <c r="G27" s="356">
        <v>100</v>
      </c>
      <c r="H27" s="282"/>
    </row>
    <row r="28" spans="1:8" ht="217.5" customHeight="1">
      <c r="A28" s="182" t="str">
        <f>CONCATENATE('3. Сведения об объёмах финансир'!A18,'3. Сведения об объёмах финансир'!B18)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v>
      </c>
      <c r="B28" s="22" t="s">
        <v>306</v>
      </c>
      <c r="C28" s="192" t="s">
        <v>114</v>
      </c>
      <c r="D28" s="192" t="s">
        <v>115</v>
      </c>
      <c r="E28" s="299">
        <v>7910371200</v>
      </c>
      <c r="F28" s="232">
        <f>'3. Сведения об объёмах финансир'!E18+'3. Сведения об объёмах финансир'!E19</f>
        <v>368888.34412</v>
      </c>
      <c r="G28" s="274" t="s">
        <v>303</v>
      </c>
      <c r="H28" s="187"/>
    </row>
    <row r="29" spans="1:8" ht="146.25" customHeight="1">
      <c r="A29" s="182" t="str">
        <f>CONCATENATE('3. Сведения об объёмах финансир'!A20,'3. Сведения об объёмах финансир'!B20)</f>
        <v>3.2.Предоставление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v>
      </c>
      <c r="B29" s="22" t="s">
        <v>306</v>
      </c>
      <c r="C29" s="204" t="s">
        <v>114</v>
      </c>
      <c r="D29" s="204" t="s">
        <v>115</v>
      </c>
      <c r="E29" s="451">
        <v>7910471330</v>
      </c>
      <c r="F29" s="232">
        <f>'3. Сведения об объёмах финансир'!E20</f>
        <v>4054.7</v>
      </c>
      <c r="G29" s="274" t="s">
        <v>304</v>
      </c>
      <c r="H29" s="187"/>
    </row>
    <row r="30" spans="1:8" ht="214.5" customHeight="1">
      <c r="A30" s="182" t="str">
        <f>CONCATENATE('3. Сведения об объёмах финансир'!A21,'3. Сведения об объёмах финансир'!B21)</f>
        <v>3.3.Предоставление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v>
      </c>
      <c r="B30" s="22" t="s">
        <v>306</v>
      </c>
      <c r="C30" s="204" t="s">
        <v>114</v>
      </c>
      <c r="D30" s="204" t="s">
        <v>115</v>
      </c>
      <c r="E30" s="451">
        <v>7910471340</v>
      </c>
      <c r="F30" s="232">
        <f>'3. Сведения об объёмах финансир'!E21</f>
        <v>898.5</v>
      </c>
      <c r="G30" s="274" t="s">
        <v>303</v>
      </c>
      <c r="H30" s="187"/>
    </row>
    <row r="31" spans="1:8" ht="217.5" customHeight="1">
      <c r="A31" s="182" t="str">
        <f>CONCATENATE('3. Сведения об объёмах финансир'!A22,'3. Сведения об объёмах финансир'!B22)</f>
        <v>3.4.Предоставление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v>
      </c>
      <c r="B31" s="22" t="s">
        <v>306</v>
      </c>
      <c r="C31" s="204" t="s">
        <v>114</v>
      </c>
      <c r="D31" s="204" t="s">
        <v>115</v>
      </c>
      <c r="E31" s="451">
        <v>7910470340</v>
      </c>
      <c r="F31" s="232">
        <f>'3. Сведения об объёмах финансир'!E22</f>
        <v>3000</v>
      </c>
      <c r="G31" s="274" t="s">
        <v>303</v>
      </c>
      <c r="H31" s="187"/>
    </row>
    <row r="32" spans="1:8" ht="214.5" customHeight="1">
      <c r="A32" s="182" t="str">
        <f>CONCATENATE('3. Сведения об объёмах финансир'!A23,'3. Сведения об объёмах финансир'!B23)</f>
        <v>3.5.Предоставление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v>
      </c>
      <c r="B32" s="22" t="s">
        <v>306</v>
      </c>
      <c r="C32" s="204" t="s">
        <v>114</v>
      </c>
      <c r="D32" s="204" t="s">
        <v>115</v>
      </c>
      <c r="E32" s="451">
        <v>7910470280</v>
      </c>
      <c r="F32" s="232">
        <f>'3. Сведения об объёмах финансир'!E23</f>
        <v>26286.5</v>
      </c>
      <c r="G32" s="274" t="s">
        <v>303</v>
      </c>
      <c r="H32" s="187"/>
    </row>
    <row r="33" spans="1:8" ht="218.25" customHeight="1">
      <c r="A33" s="182" t="str">
        <f>CONCATENATE('3. Сведения об объёмах финансир'!A24,'3. Сведения об объёмах финансир'!B24)</f>
        <v>3.6.Предоставление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v>
      </c>
      <c r="B33" s="22" t="s">
        <v>306</v>
      </c>
      <c r="C33" s="204" t="s">
        <v>114</v>
      </c>
      <c r="D33" s="204" t="s">
        <v>115</v>
      </c>
      <c r="E33" s="451">
        <v>7910470980</v>
      </c>
      <c r="F33" s="232">
        <f>'3. Сведения об объёмах финансир'!E24</f>
        <v>20676.2</v>
      </c>
      <c r="G33" s="274" t="s">
        <v>303</v>
      </c>
      <c r="H33" s="187"/>
    </row>
    <row r="34" spans="1:8" ht="215.25" customHeight="1">
      <c r="A34" s="182" t="str">
        <f>CONCATENATE('3. Сведения об объёмах финансир'!A25,'3. Сведения об объёмах финансир'!B25)</f>
        <v>3.7.Предоставление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v>
      </c>
      <c r="B34" s="22" t="s">
        <v>306</v>
      </c>
      <c r="C34" s="204" t="s">
        <v>114</v>
      </c>
      <c r="D34" s="204" t="s">
        <v>115</v>
      </c>
      <c r="E34" s="451">
        <v>7910471360</v>
      </c>
      <c r="F34" s="232">
        <f>'3. Сведения об объёмах финансир'!E25</f>
        <v>6900</v>
      </c>
      <c r="G34" s="274" t="s">
        <v>303</v>
      </c>
      <c r="H34" s="187"/>
    </row>
    <row r="35" spans="1:8" ht="216.75">
      <c r="A35" s="502" t="s">
        <v>459</v>
      </c>
      <c r="B35" s="22"/>
      <c r="C35" s="204"/>
      <c r="D35" s="204"/>
      <c r="E35" s="299"/>
      <c r="F35" s="232">
        <f>'3. Сведения об объёмах финансир'!E26+'3. Сведения об объёмах финансир'!D26</f>
        <v>231111.09999999998</v>
      </c>
      <c r="G35" s="502" t="s">
        <v>303</v>
      </c>
      <c r="H35" s="389"/>
    </row>
    <row r="36" spans="1:8" ht="179.25" customHeight="1" thickBot="1">
      <c r="A36" s="504" t="s">
        <v>460</v>
      </c>
      <c r="B36" s="501"/>
      <c r="C36" s="201"/>
      <c r="D36" s="201"/>
      <c r="E36" s="452">
        <v>7910471410</v>
      </c>
      <c r="F36" s="232">
        <f>'3. Сведения об объёмах финансир'!E27+'3. Сведения об объёмах финансир'!D27</f>
        <v>5000</v>
      </c>
      <c r="G36" s="504" t="s">
        <v>461</v>
      </c>
      <c r="H36" s="424"/>
    </row>
    <row r="37" spans="1:8" ht="115.5" thickBot="1">
      <c r="A37" s="189" t="str">
        <f>CONCATENATE('3. Сведения об объёмах финансир'!A28,'3. Сведения об объёмах финансир'!B28)</f>
        <v>4.Основное мероприятие "Содействие развитию дошкольного образования"</v>
      </c>
      <c r="B37" s="231" t="str">
        <f>'3. Сведения об объёмах финансир'!C28</f>
        <v>Министерство, Министерство строительства</v>
      </c>
      <c r="C37" s="231"/>
      <c r="D37" s="231"/>
      <c r="E37" s="301">
        <v>7910400000</v>
      </c>
      <c r="F37" s="225">
        <f>'3. Сведения об объёмах финансир'!E28</f>
        <v>3820276.28118</v>
      </c>
      <c r="G37" s="190"/>
      <c r="H37" s="227"/>
    </row>
    <row r="38" spans="1:8" ht="72" customHeight="1">
      <c r="A38" s="31" t="s">
        <v>307</v>
      </c>
      <c r="B38" s="22" t="s">
        <v>189</v>
      </c>
      <c r="C38" s="22"/>
      <c r="D38" s="387"/>
      <c r="E38" s="388"/>
      <c r="F38" s="356">
        <v>9206</v>
      </c>
      <c r="G38" s="356">
        <v>9206</v>
      </c>
      <c r="H38" s="353" t="s">
        <v>191</v>
      </c>
    </row>
    <row r="39" spans="1:8" ht="66" customHeight="1">
      <c r="A39" s="31" t="s">
        <v>308</v>
      </c>
      <c r="B39" s="22" t="s">
        <v>189</v>
      </c>
      <c r="C39" s="22"/>
      <c r="D39" s="387"/>
      <c r="E39" s="388"/>
      <c r="F39" s="356">
        <v>85</v>
      </c>
      <c r="G39" s="356">
        <v>85</v>
      </c>
      <c r="H39" s="282" t="s">
        <v>191</v>
      </c>
    </row>
    <row r="40" spans="1:8" ht="57" customHeight="1">
      <c r="A40" s="281" t="s">
        <v>309</v>
      </c>
      <c r="B40" s="22" t="s">
        <v>189</v>
      </c>
      <c r="C40" s="22"/>
      <c r="D40" s="387"/>
      <c r="E40" s="388"/>
      <c r="F40" s="356">
        <v>49</v>
      </c>
      <c r="G40" s="356">
        <v>49</v>
      </c>
      <c r="H40" s="282" t="s">
        <v>191</v>
      </c>
    </row>
    <row r="41" spans="1:8" ht="127.5" customHeight="1">
      <c r="A41" s="182" t="str">
        <f>CONCATENATE('3. Сведения об объёмах финансир'!A29,'3. Сведения об объёмах финансир'!B29)</f>
        <v>4.1.Предоставление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v>
      </c>
      <c r="B41" s="22" t="s">
        <v>315</v>
      </c>
      <c r="C41" s="179" t="s">
        <v>116</v>
      </c>
      <c r="D41" s="179" t="s">
        <v>115</v>
      </c>
      <c r="E41" s="451">
        <v>7910571190</v>
      </c>
      <c r="F41" s="450">
        <f>'3. Сведения об объёмах финансир'!E29</f>
        <v>3444025.2124999994</v>
      </c>
      <c r="G41" s="274" t="s">
        <v>305</v>
      </c>
      <c r="H41" s="274"/>
    </row>
    <row r="42" spans="1:8" ht="128.25" customHeight="1">
      <c r="A42" s="182" t="str">
        <f>CONCATENATE('3. Сведения об объёмах финансир'!A30,'3. Сведения об объёмах финансир'!B30)</f>
        <v>4.2.Предоставление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42" s="22" t="s">
        <v>313</v>
      </c>
      <c r="C42" s="204" t="s">
        <v>114</v>
      </c>
      <c r="D42" s="204" t="s">
        <v>115</v>
      </c>
      <c r="E42" s="451">
        <v>7910571220</v>
      </c>
      <c r="F42" s="450">
        <f>'3. Сведения об объёмах финансир'!E30</f>
        <v>229982.7</v>
      </c>
      <c r="G42" s="274" t="s">
        <v>305</v>
      </c>
      <c r="H42" s="274"/>
    </row>
    <row r="43" spans="1:8" ht="140.25" customHeight="1">
      <c r="A43" s="182" t="str">
        <f>CONCATENATE('3. Сведения об объёмах финансир'!A31,'3. Сведения об объёмах финансир'!B31)</f>
        <v>4.3.Предоставление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v>
      </c>
      <c r="B43" s="22" t="s">
        <v>314</v>
      </c>
      <c r="C43" s="204" t="s">
        <v>114</v>
      </c>
      <c r="D43" s="204" t="s">
        <v>115</v>
      </c>
      <c r="E43" s="451">
        <v>7910571210</v>
      </c>
      <c r="F43" s="232">
        <f>'3. Сведения об объёмах финансир'!E31</f>
        <v>5668.200000000001</v>
      </c>
      <c r="G43" s="274" t="s">
        <v>305</v>
      </c>
      <c r="H43" s="274"/>
    </row>
    <row r="44" spans="1:8" ht="158.25" customHeight="1">
      <c r="A44" s="182" t="str">
        <f>CONCATENATE('3. Сведения об объёмах финансир'!A32,'3. Сведения об объёмах финансир'!B32)</f>
        <v>4.4.Предоставление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44" s="22" t="s">
        <v>313</v>
      </c>
      <c r="C44" s="192" t="s">
        <v>114</v>
      </c>
      <c r="D44" s="192" t="s">
        <v>115</v>
      </c>
      <c r="E44" s="451">
        <v>7910518260</v>
      </c>
      <c r="F44" s="232">
        <f>'3. Сведения об объёмах финансир'!E32</f>
        <v>12682.08271</v>
      </c>
      <c r="G44" s="274" t="s">
        <v>120</v>
      </c>
      <c r="H44" s="274"/>
    </row>
    <row r="45" spans="1:8" ht="217.5" customHeight="1" thickBot="1">
      <c r="A45" s="183" t="str">
        <f>CONCATENATE('3. Сведения об объёмах финансир'!A33,'3. Сведения об объёмах финансир'!B33)</f>
        <v>4.5.Предоставление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v>
      </c>
      <c r="B45" s="482" t="s">
        <v>316</v>
      </c>
      <c r="C45" s="204" t="s">
        <v>114</v>
      </c>
      <c r="D45" s="204" t="s">
        <v>115</v>
      </c>
      <c r="E45" s="452">
        <v>7910570930</v>
      </c>
      <c r="F45" s="233">
        <f>'3. Сведения об объёмах финансир'!E33+'3. Сведения об объёмах финансир'!E34</f>
        <v>127918.08596999999</v>
      </c>
      <c r="G45" s="405" t="s">
        <v>303</v>
      </c>
      <c r="H45" s="405"/>
    </row>
    <row r="46" spans="1:8" ht="26.25" thickBot="1">
      <c r="A46" s="202" t="str">
        <f>CONCATENATE('3. Сведения об объёмах финансир'!A35,'3. Сведения об объёмах финансир'!B35)</f>
        <v>5.Основное мероприятие "Развитие кадрового потенциала системы общего образования"</v>
      </c>
      <c r="B46" s="203"/>
      <c r="C46" s="203"/>
      <c r="D46" s="203"/>
      <c r="E46" s="453">
        <v>7910300000</v>
      </c>
      <c r="F46" s="225">
        <f>'3. Сведения об объёмах финансир'!E35+'3. Сведения об объёмах финансир'!D35</f>
        <v>51562.9</v>
      </c>
      <c r="G46" s="226"/>
      <c r="H46" s="227"/>
    </row>
    <row r="47" spans="1:8" ht="53.25" customHeight="1">
      <c r="A47" s="276" t="s">
        <v>310</v>
      </c>
      <c r="B47" s="278" t="s">
        <v>188</v>
      </c>
      <c r="C47" s="278"/>
      <c r="D47" s="390"/>
      <c r="E47" s="392"/>
      <c r="F47" s="355">
        <v>20.91</v>
      </c>
      <c r="G47" s="355">
        <v>20.91</v>
      </c>
      <c r="H47" s="353" t="s">
        <v>191</v>
      </c>
    </row>
    <row r="48" spans="1:8" ht="125.25" customHeight="1">
      <c r="A48" s="382" t="str">
        <f>CONCATENATE('3. Сведения об объёмах финансир'!A36,'3. Сведения об объёмах финансир'!B36)</f>
        <v>5.1.Предоставление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v>
      </c>
      <c r="B48" s="22" t="s">
        <v>311</v>
      </c>
      <c r="C48" s="204" t="s">
        <v>114</v>
      </c>
      <c r="D48" s="204" t="s">
        <v>115</v>
      </c>
      <c r="E48" s="451">
        <v>7910371200</v>
      </c>
      <c r="F48" s="232">
        <f>'3. Сведения об объёмах финансир'!E36</f>
        <v>17962.9</v>
      </c>
      <c r="G48" s="274" t="s">
        <v>305</v>
      </c>
      <c r="H48" s="186"/>
    </row>
    <row r="49" spans="1:8" ht="114.75" customHeight="1">
      <c r="A49" s="182" t="str">
        <f>CONCATENATE('3. Сведения об объёмах финансир'!A37,'3. Сведения об объёмах финансир'!B37)</f>
        <v>5.2.Реализация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v>
      </c>
      <c r="B49" s="22" t="s">
        <v>312</v>
      </c>
      <c r="C49" s="204" t="s">
        <v>114</v>
      </c>
      <c r="D49" s="204" t="s">
        <v>115</v>
      </c>
      <c r="E49" s="451">
        <v>7910318350</v>
      </c>
      <c r="F49" s="234">
        <f>'3. Сведения об объёмах финансир'!E37</f>
        <v>12000</v>
      </c>
      <c r="G49" s="274" t="s">
        <v>12</v>
      </c>
      <c r="H49" s="186"/>
    </row>
    <row r="50" spans="1:8" ht="216.75">
      <c r="A50" s="183" t="str">
        <f>CONCATENATE('3. Сведения об объёмах финансир'!A38,'3. Сведения об объёмах финансир'!B38)</f>
        <v>5.3.Единовременные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v>
      </c>
      <c r="B50" s="397" t="s">
        <v>312</v>
      </c>
      <c r="C50" s="179" t="s">
        <v>114</v>
      </c>
      <c r="D50" s="179" t="s">
        <v>115</v>
      </c>
      <c r="E50" s="452" t="s">
        <v>387</v>
      </c>
      <c r="F50" s="447">
        <f>'3. Сведения об объёмах финансир'!E38+'3. Сведения об объёмах финансир'!D38</f>
        <v>17000</v>
      </c>
      <c r="G50" s="405" t="s">
        <v>303</v>
      </c>
      <c r="H50" s="188"/>
    </row>
    <row r="51" spans="1:8" ht="176.25" customHeight="1" thickBot="1">
      <c r="A51" s="502" t="s">
        <v>462</v>
      </c>
      <c r="B51" s="501"/>
      <c r="C51" s="179"/>
      <c r="D51" s="179"/>
      <c r="E51" s="451">
        <v>7910371390</v>
      </c>
      <c r="F51" s="447">
        <f>'3. Сведения об объёмах финансир'!E39+'3. Сведения об объёмах финансир'!D39</f>
        <v>4600</v>
      </c>
      <c r="G51" s="502" t="s">
        <v>463</v>
      </c>
      <c r="H51" s="188"/>
    </row>
    <row r="52" spans="1:8" ht="51.75" thickBot="1">
      <c r="A52" s="189" t="str">
        <f>CONCATENATE('3. Сведения об объёмах финансир'!A40,'3. Сведения об объёмах финансир'!B40)</f>
        <v>6.Основное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v>
      </c>
      <c r="B52" s="231"/>
      <c r="C52" s="231"/>
      <c r="D52" s="231"/>
      <c r="E52" s="454" t="s">
        <v>192</v>
      </c>
      <c r="F52" s="225">
        <f>'3. Сведения об объёмах финансир'!E40+'3. Сведения об объёмах финансир'!D40</f>
        <v>417733.32412</v>
      </c>
      <c r="G52" s="190"/>
      <c r="H52" s="247"/>
    </row>
    <row r="53" spans="1:8" ht="54" customHeight="1">
      <c r="A53" s="194" t="s">
        <v>317</v>
      </c>
      <c r="B53" s="278" t="s">
        <v>189</v>
      </c>
      <c r="C53" s="278"/>
      <c r="D53" s="390"/>
      <c r="E53" s="391"/>
      <c r="F53" s="355">
        <v>94.5</v>
      </c>
      <c r="G53" s="355">
        <v>94.5</v>
      </c>
      <c r="H53" s="275" t="s">
        <v>191</v>
      </c>
    </row>
    <row r="54" spans="1:8" ht="27" customHeight="1">
      <c r="A54" s="174" t="s">
        <v>318</v>
      </c>
      <c r="B54" s="22" t="s">
        <v>189</v>
      </c>
      <c r="C54" s="323"/>
      <c r="D54" s="395"/>
      <c r="E54" s="388"/>
      <c r="F54" s="319">
        <v>1300</v>
      </c>
      <c r="G54" s="319">
        <v>1300</v>
      </c>
      <c r="H54" s="217" t="s">
        <v>191</v>
      </c>
    </row>
    <row r="55" spans="1:8" ht="45" customHeight="1">
      <c r="A55" s="174" t="s">
        <v>184</v>
      </c>
      <c r="B55" s="22" t="s">
        <v>189</v>
      </c>
      <c r="C55" s="323"/>
      <c r="D55" s="395"/>
      <c r="E55" s="388"/>
      <c r="F55" s="319">
        <v>300</v>
      </c>
      <c r="G55" s="319">
        <v>300</v>
      </c>
      <c r="H55" s="217" t="s">
        <v>191</v>
      </c>
    </row>
    <row r="56" spans="1:8" ht="78.75" customHeight="1">
      <c r="A56" s="174" t="s">
        <v>319</v>
      </c>
      <c r="B56" s="22" t="s">
        <v>189</v>
      </c>
      <c r="C56" s="323"/>
      <c r="D56" s="395"/>
      <c r="E56" s="388"/>
      <c r="F56" s="319">
        <v>0.071</v>
      </c>
      <c r="G56" s="319">
        <v>0.071</v>
      </c>
      <c r="H56" s="217" t="s">
        <v>191</v>
      </c>
    </row>
    <row r="57" spans="1:8" ht="66" customHeight="1">
      <c r="A57" s="174" t="s">
        <v>320</v>
      </c>
      <c r="B57" s="22" t="s">
        <v>189</v>
      </c>
      <c r="C57" s="323"/>
      <c r="D57" s="395"/>
      <c r="E57" s="388"/>
      <c r="F57" s="319">
        <v>6.5</v>
      </c>
      <c r="G57" s="319">
        <v>6.5</v>
      </c>
      <c r="H57" s="217" t="s">
        <v>191</v>
      </c>
    </row>
    <row r="58" spans="1:8" ht="101.25" customHeight="1">
      <c r="A58" s="174" t="s">
        <v>321</v>
      </c>
      <c r="B58" s="22" t="s">
        <v>322</v>
      </c>
      <c r="C58" s="323"/>
      <c r="D58" s="395"/>
      <c r="E58" s="393"/>
      <c r="F58" s="319">
        <v>2</v>
      </c>
      <c r="G58" s="319">
        <v>2</v>
      </c>
      <c r="H58" s="217" t="s">
        <v>191</v>
      </c>
    </row>
    <row r="59" spans="1:8" ht="55.5" customHeight="1">
      <c r="A59" s="627" t="str">
        <f>CONCATENATE('3. Сведения об объёмах финансир'!A41,'3. Сведения об объёмах финансир'!B41)</f>
        <v>6.1.Реализация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v>
      </c>
      <c r="B59" s="204" t="s">
        <v>389</v>
      </c>
      <c r="C59" s="635" t="s">
        <v>114</v>
      </c>
      <c r="D59" s="635" t="s">
        <v>115</v>
      </c>
      <c r="E59" s="644" t="s">
        <v>199</v>
      </c>
      <c r="F59" s="615">
        <f>'3. Сведения об объёмах финансир'!D41+'3. Сведения об объёмах финансир'!E41+'3. Сведения об объёмах финансир'!D42+'3. Сведения об объёмах финансир'!E42</f>
        <v>355186.82927000005</v>
      </c>
      <c r="G59" s="638" t="s">
        <v>303</v>
      </c>
      <c r="H59" s="641"/>
    </row>
    <row r="60" spans="1:8" ht="38.25" customHeight="1">
      <c r="A60" s="627"/>
      <c r="B60" s="192" t="s">
        <v>388</v>
      </c>
      <c r="C60" s="636"/>
      <c r="D60" s="636"/>
      <c r="E60" s="645"/>
      <c r="F60" s="616"/>
      <c r="G60" s="639"/>
      <c r="H60" s="642"/>
    </row>
    <row r="61" spans="1:8" ht="61.5" customHeight="1">
      <c r="A61" s="627"/>
      <c r="B61" s="192" t="s">
        <v>42</v>
      </c>
      <c r="C61" s="636"/>
      <c r="D61" s="636"/>
      <c r="E61" s="645"/>
      <c r="F61" s="616"/>
      <c r="G61" s="639"/>
      <c r="H61" s="642"/>
    </row>
    <row r="62" spans="1:8" ht="57" customHeight="1">
      <c r="A62" s="634"/>
      <c r="B62" s="192" t="s">
        <v>43</v>
      </c>
      <c r="C62" s="637"/>
      <c r="D62" s="637"/>
      <c r="E62" s="646"/>
      <c r="F62" s="617"/>
      <c r="G62" s="640"/>
      <c r="H62" s="643"/>
    </row>
    <row r="63" spans="1:8" ht="219" customHeight="1">
      <c r="A63" s="396" t="str">
        <f>CONCATENATE('3. Сведения об объёмах финансир'!A43,'3. Сведения об объёмах финансир'!B43)</f>
        <v>6.2.Создание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v>
      </c>
      <c r="B63" s="192" t="s">
        <v>322</v>
      </c>
      <c r="C63" s="204" t="s">
        <v>114</v>
      </c>
      <c r="D63" s="204" t="s">
        <v>115</v>
      </c>
      <c r="E63" s="455" t="s">
        <v>193</v>
      </c>
      <c r="F63" s="232">
        <f>'3. Сведения об объёмах финансир'!D43+'3. Сведения об объёмах финансир'!E43</f>
        <v>46916.288660000006</v>
      </c>
      <c r="G63" s="274" t="s">
        <v>303</v>
      </c>
      <c r="H63" s="389"/>
    </row>
    <row r="64" spans="1:8" ht="216" customHeight="1" thickBot="1">
      <c r="A64" s="378" t="str">
        <f>CONCATENATE('3. Сведения об объёмах финансир'!A44,'3. Сведения об объёмах финансир'!B44)</f>
        <v>6.3.Обновление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v>
      </c>
      <c r="B64" s="201" t="s">
        <v>322</v>
      </c>
      <c r="C64" s="204" t="s">
        <v>114</v>
      </c>
      <c r="D64" s="204" t="s">
        <v>115</v>
      </c>
      <c r="E64" s="456" t="s">
        <v>390</v>
      </c>
      <c r="F64" s="230">
        <f>'3. Сведения об объёмах финансир'!D44+'3. Сведения об объёмах финансир'!E44</f>
        <v>15630.206189999999</v>
      </c>
      <c r="G64" s="405" t="s">
        <v>303</v>
      </c>
      <c r="H64" s="424"/>
    </row>
    <row r="65" spans="1:8" ht="101.25" customHeight="1" thickBot="1">
      <c r="A65" s="191" t="str">
        <f>CONCATENATE('3. Сведения об объёмах финансир'!A45,'3. Сведения об объёмах финансир'!B45)</f>
        <v>7.Основное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трёх лет", направленного на достижение соответствующих результатов реализации федерального проекта "Содействие занятости женщин - создание условий дошкольного образования для детей в возрасте до трёх лет"</v>
      </c>
      <c r="B65" s="231" t="s">
        <v>185</v>
      </c>
      <c r="C65" s="221"/>
      <c r="D65" s="221"/>
      <c r="E65" s="301" t="s">
        <v>194</v>
      </c>
      <c r="F65" s="225">
        <f>'3. Сведения об объёмах финансир'!E45+'3. Сведения об объёмах финансир'!D45</f>
        <v>269648.0244</v>
      </c>
      <c r="G65" s="226"/>
      <c r="H65" s="236"/>
    </row>
    <row r="66" spans="1:8" ht="71.25" customHeight="1">
      <c r="A66" s="273" t="s">
        <v>323</v>
      </c>
      <c r="B66" s="22" t="s">
        <v>189</v>
      </c>
      <c r="C66" s="22"/>
      <c r="D66" s="387"/>
      <c r="E66" s="388"/>
      <c r="F66" s="356">
        <v>100</v>
      </c>
      <c r="G66" s="356">
        <v>100</v>
      </c>
      <c r="H66" s="353" t="s">
        <v>191</v>
      </c>
    </row>
    <row r="67" spans="1:8" ht="69.75" customHeight="1">
      <c r="A67" s="273" t="s">
        <v>324</v>
      </c>
      <c r="B67" s="22" t="s">
        <v>189</v>
      </c>
      <c r="C67" s="22"/>
      <c r="D67" s="387"/>
      <c r="E67" s="388"/>
      <c r="F67" s="356">
        <v>100</v>
      </c>
      <c r="G67" s="356">
        <v>100</v>
      </c>
      <c r="H67" s="282" t="s">
        <v>191</v>
      </c>
    </row>
    <row r="68" spans="1:8" ht="32.25" customHeight="1">
      <c r="A68" s="273" t="s">
        <v>325</v>
      </c>
      <c r="B68" s="22" t="s">
        <v>189</v>
      </c>
      <c r="C68" s="22"/>
      <c r="D68" s="387"/>
      <c r="E68" s="388"/>
      <c r="F68" s="356">
        <v>97</v>
      </c>
      <c r="G68" s="356">
        <v>97</v>
      </c>
      <c r="H68" s="282" t="s">
        <v>191</v>
      </c>
    </row>
    <row r="69" spans="1:8" ht="216.75">
      <c r="A69" s="274" t="str">
        <f>CONCATENATE('3. Сведения об объёмах финансир'!A46,'3. Сведения об объёмах финансир'!B46)</f>
        <v>7.1.Предоставление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B69" s="192" t="s">
        <v>177</v>
      </c>
      <c r="C69" s="204" t="s">
        <v>114</v>
      </c>
      <c r="D69" s="204" t="s">
        <v>115</v>
      </c>
      <c r="E69" s="457" t="s">
        <v>391</v>
      </c>
      <c r="F69" s="224">
        <f>'3. Сведения об объёмах финансир'!E46+'3. Сведения об объёмах финансир'!E47</f>
        <v>78463.60295000001</v>
      </c>
      <c r="G69" s="274" t="s">
        <v>303</v>
      </c>
      <c r="H69" s="398"/>
    </row>
    <row r="70" spans="1:8" ht="61.5" customHeight="1">
      <c r="A70" s="658" t="str">
        <f>CONCATENATE('3. Сведения об объёмах финансир'!A48,'3. Сведения об объёмах финансир'!B48)</f>
        <v>7.2.Предоставление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B70" s="192" t="s">
        <v>177</v>
      </c>
      <c r="C70" s="659" t="s">
        <v>114</v>
      </c>
      <c r="D70" s="659" t="s">
        <v>115</v>
      </c>
      <c r="E70" s="647" t="s">
        <v>392</v>
      </c>
      <c r="F70" s="615">
        <f>'3. Сведения об объёмах финансир'!E48+'3. Сведения об объёмах финансир'!D48+'3. Сведения об объёмах финансир'!E49+'3. Сведения об объёмах финансир'!D49</f>
        <v>189333.6998</v>
      </c>
      <c r="G70" s="626" t="s">
        <v>303</v>
      </c>
      <c r="H70" s="626"/>
    </row>
    <row r="71" spans="1:8" ht="54.75" customHeight="1">
      <c r="A71" s="658"/>
      <c r="B71" s="192" t="s">
        <v>178</v>
      </c>
      <c r="C71" s="659"/>
      <c r="D71" s="659"/>
      <c r="E71" s="648"/>
      <c r="F71" s="616"/>
      <c r="G71" s="627"/>
      <c r="H71" s="627"/>
    </row>
    <row r="72" spans="1:8" ht="46.5" customHeight="1">
      <c r="A72" s="658"/>
      <c r="B72" s="22" t="s">
        <v>405</v>
      </c>
      <c r="C72" s="659"/>
      <c r="D72" s="659"/>
      <c r="E72" s="648"/>
      <c r="F72" s="616"/>
      <c r="G72" s="627"/>
      <c r="H72" s="627"/>
    </row>
    <row r="73" spans="1:8" ht="53.25" customHeight="1">
      <c r="A73" s="658"/>
      <c r="B73" s="192" t="s">
        <v>406</v>
      </c>
      <c r="C73" s="659"/>
      <c r="D73" s="659"/>
      <c r="E73" s="649"/>
      <c r="F73" s="617"/>
      <c r="G73" s="628"/>
      <c r="H73" s="628"/>
    </row>
    <row r="74" spans="1:8" ht="217.5" thickBot="1">
      <c r="A74" s="379" t="str">
        <f>CONCATENATE('3. Сведения об объёмах финансир'!A50,'3. Сведения об объёмах финансир'!B50)</f>
        <v>7.3.Создание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v>
      </c>
      <c r="B74" s="278" t="s">
        <v>326</v>
      </c>
      <c r="C74" s="204" t="s">
        <v>114</v>
      </c>
      <c r="D74" s="204" t="s">
        <v>115</v>
      </c>
      <c r="E74" s="457" t="s">
        <v>393</v>
      </c>
      <c r="F74" s="230">
        <f>'3. Сведения об объёмах финансир'!D50+'3. Сведения об объёмах финансир'!E50</f>
        <v>1850.72165</v>
      </c>
      <c r="G74" s="289" t="s">
        <v>303</v>
      </c>
      <c r="H74" s="289"/>
    </row>
    <row r="75" spans="1:8" ht="30.75" customHeight="1" thickBot="1">
      <c r="A75" s="218" t="s">
        <v>190</v>
      </c>
      <c r="B75" s="206"/>
      <c r="C75" s="206"/>
      <c r="D75" s="206"/>
      <c r="E75" s="303"/>
      <c r="F75" s="239">
        <f>F52+F46+F37+F23+F14+F7+F65</f>
        <v>12025758.995919999</v>
      </c>
      <c r="G75" s="206"/>
      <c r="H75" s="245"/>
    </row>
    <row r="76" spans="1:8" ht="30.75" customHeight="1">
      <c r="A76" s="194" t="s">
        <v>9</v>
      </c>
      <c r="B76" s="195"/>
      <c r="C76" s="195"/>
      <c r="D76" s="195"/>
      <c r="E76" s="304"/>
      <c r="F76" s="237">
        <f>'3. Сведения об объёмах финансир'!D51</f>
        <v>901304</v>
      </c>
      <c r="G76" s="196"/>
      <c r="H76" s="196"/>
    </row>
    <row r="77" spans="1:8" ht="30.75" customHeight="1" thickBot="1">
      <c r="A77" s="197" t="s">
        <v>10</v>
      </c>
      <c r="B77" s="198"/>
      <c r="C77" s="198"/>
      <c r="D77" s="198"/>
      <c r="E77" s="305"/>
      <c r="F77" s="238">
        <f>'3. Сведения об объёмах финансир'!E51</f>
        <v>11124454.995919999</v>
      </c>
      <c r="G77" s="199"/>
      <c r="H77" s="199"/>
    </row>
    <row r="78" spans="1:8" ht="40.5" customHeight="1" thickBot="1">
      <c r="A78" s="631" t="s">
        <v>113</v>
      </c>
      <c r="B78" s="632"/>
      <c r="C78" s="632"/>
      <c r="D78" s="632"/>
      <c r="E78" s="632"/>
      <c r="F78" s="632"/>
      <c r="G78" s="632"/>
      <c r="H78" s="633"/>
    </row>
    <row r="79" spans="1:8" ht="39" thickBot="1">
      <c r="A79" s="189" t="s">
        <v>148</v>
      </c>
      <c r="B79" s="292"/>
      <c r="C79" s="292"/>
      <c r="D79" s="292"/>
      <c r="E79" s="306">
        <v>7920100000</v>
      </c>
      <c r="F79" s="293">
        <f>'3. Сведения об объёмах финансир'!E53+'3. Сведения об объёмах финансир'!D53</f>
        <v>29595.28671</v>
      </c>
      <c r="G79" s="292"/>
      <c r="H79" s="294"/>
    </row>
    <row r="80" spans="1:8" ht="100.5" customHeight="1">
      <c r="A80" s="31" t="s">
        <v>327</v>
      </c>
      <c r="B80" s="22" t="s">
        <v>186</v>
      </c>
      <c r="C80" s="22"/>
      <c r="D80" s="387"/>
      <c r="E80" s="388"/>
      <c r="F80" s="356">
        <v>40</v>
      </c>
      <c r="G80" s="354" t="s">
        <v>191</v>
      </c>
      <c r="H80" s="354" t="s">
        <v>191</v>
      </c>
    </row>
    <row r="81" spans="1:8" ht="83.25" customHeight="1">
      <c r="A81" s="31" t="s">
        <v>328</v>
      </c>
      <c r="B81" s="22" t="s">
        <v>186</v>
      </c>
      <c r="C81" s="22"/>
      <c r="D81" s="387"/>
      <c r="E81" s="388"/>
      <c r="F81" s="356">
        <v>25</v>
      </c>
      <c r="G81" s="315" t="s">
        <v>191</v>
      </c>
      <c r="H81" s="315" t="s">
        <v>191</v>
      </c>
    </row>
    <row r="82" spans="1:8" s="193" customFormat="1" ht="93.75" customHeight="1">
      <c r="A82" s="31" t="s">
        <v>329</v>
      </c>
      <c r="B82" s="22" t="s">
        <v>186</v>
      </c>
      <c r="C82" s="22"/>
      <c r="D82" s="387"/>
      <c r="E82" s="388"/>
      <c r="F82" s="356">
        <v>50</v>
      </c>
      <c r="G82" s="315" t="s">
        <v>191</v>
      </c>
      <c r="H82" s="315" t="s">
        <v>191</v>
      </c>
    </row>
    <row r="83" spans="1:8" ht="55.5" customHeight="1">
      <c r="A83" s="31" t="s">
        <v>330</v>
      </c>
      <c r="B83" s="22" t="s">
        <v>186</v>
      </c>
      <c r="C83" s="22"/>
      <c r="D83" s="387"/>
      <c r="E83" s="388"/>
      <c r="F83" s="356">
        <v>7</v>
      </c>
      <c r="G83" s="315" t="s">
        <v>191</v>
      </c>
      <c r="H83" s="315" t="s">
        <v>191</v>
      </c>
    </row>
    <row r="84" spans="1:8" ht="55.5" customHeight="1">
      <c r="A84" s="31" t="s">
        <v>331</v>
      </c>
      <c r="B84" s="22" t="s">
        <v>186</v>
      </c>
      <c r="C84" s="22"/>
      <c r="D84" s="387"/>
      <c r="E84" s="388"/>
      <c r="F84" s="356">
        <v>107</v>
      </c>
      <c r="G84" s="315" t="s">
        <v>191</v>
      </c>
      <c r="H84" s="315" t="s">
        <v>191</v>
      </c>
    </row>
    <row r="85" spans="1:8" ht="217.5" customHeight="1">
      <c r="A85" s="182" t="str">
        <f>CONCATENATE('3. Сведения об объёмах финансир'!A54,'3. Сведения об объёмах финансир'!B54)</f>
        <v>1.1.Предоставление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v>
      </c>
      <c r="B85" s="22" t="s">
        <v>186</v>
      </c>
      <c r="C85" s="380" t="s">
        <v>114</v>
      </c>
      <c r="D85" s="381" t="s">
        <v>115</v>
      </c>
      <c r="E85" s="240">
        <v>7920118250</v>
      </c>
      <c r="F85" s="241">
        <f>'3. Сведения об объёмах финансир'!E54</f>
        <v>8639.555</v>
      </c>
      <c r="G85" s="420" t="s">
        <v>303</v>
      </c>
      <c r="H85" s="173"/>
    </row>
    <row r="86" spans="1:8" ht="219" customHeight="1">
      <c r="A86" s="182" t="str">
        <f>CONCATENATE('3. Сведения об объёмах финансир'!A55,'3. Сведения об объёмах финансир'!B55)</f>
        <v>1.2.Создание в Ульяновской области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и лиц с ограниченными возможностями здоровья
</v>
      </c>
      <c r="B86" s="22" t="s">
        <v>186</v>
      </c>
      <c r="C86" s="173" t="s">
        <v>11</v>
      </c>
      <c r="D86" s="173" t="s">
        <v>115</v>
      </c>
      <c r="E86" s="315" t="s">
        <v>394</v>
      </c>
      <c r="F86" s="241">
        <f>'3. Сведения об объёмах финансир'!E55+'3. Сведения об объёмах финансир'!D55</f>
        <v>8785.73171</v>
      </c>
      <c r="G86" s="274" t="s">
        <v>303</v>
      </c>
      <c r="H86" s="187"/>
    </row>
    <row r="87" spans="1:8" ht="214.5" customHeight="1" thickBot="1">
      <c r="A87" s="183" t="str">
        <f>CONCATENATE('3. Сведения об объёмах финансир'!A56,'3. Сведения об объёмах финансир'!B56)</f>
        <v>1.3.Модернизация материально-технической базы профессиональных образовательных организаций</v>
      </c>
      <c r="B87" s="22" t="s">
        <v>337</v>
      </c>
      <c r="C87" s="204" t="s">
        <v>114</v>
      </c>
      <c r="D87" s="204" t="s">
        <v>115</v>
      </c>
      <c r="E87" s="316">
        <v>7920118100</v>
      </c>
      <c r="F87" s="242">
        <f>'3. Сведения об объёмах финансир'!E56</f>
        <v>12170</v>
      </c>
      <c r="G87" s="405" t="s">
        <v>303</v>
      </c>
      <c r="H87" s="243"/>
    </row>
    <row r="88" spans="1:8" ht="102.75" thickBot="1">
      <c r="A88" s="189" t="s">
        <v>440</v>
      </c>
      <c r="B88" s="292"/>
      <c r="C88" s="292"/>
      <c r="D88" s="292"/>
      <c r="E88" s="448" t="s">
        <v>395</v>
      </c>
      <c r="F88" s="417">
        <f>'3. Сведения об объёмах финансир'!E57</f>
        <v>7500</v>
      </c>
      <c r="G88" s="418"/>
      <c r="H88" s="419"/>
    </row>
    <row r="89" spans="1:8" ht="41.25" customHeight="1">
      <c r="A89" s="281" t="s">
        <v>332</v>
      </c>
      <c r="B89" s="22" t="s">
        <v>186</v>
      </c>
      <c r="C89" s="22"/>
      <c r="D89" s="387"/>
      <c r="E89" s="388"/>
      <c r="F89" s="356">
        <v>20</v>
      </c>
      <c r="G89" s="356">
        <v>20</v>
      </c>
      <c r="H89" s="322"/>
    </row>
    <row r="90" spans="1:8" ht="40.5" customHeight="1">
      <c r="A90" s="281" t="s">
        <v>333</v>
      </c>
      <c r="B90" s="22" t="s">
        <v>186</v>
      </c>
      <c r="C90" s="22"/>
      <c r="D90" s="387"/>
      <c r="E90" s="388"/>
      <c r="F90" s="356" t="s">
        <v>334</v>
      </c>
      <c r="G90" s="356" t="s">
        <v>334</v>
      </c>
      <c r="H90" s="286"/>
    </row>
    <row r="91" spans="1:8" ht="65.25" customHeight="1">
      <c r="A91" s="281" t="s">
        <v>335</v>
      </c>
      <c r="B91" s="22" t="s">
        <v>186</v>
      </c>
      <c r="C91" s="22"/>
      <c r="D91" s="387"/>
      <c r="E91" s="388"/>
      <c r="F91" s="356">
        <v>16</v>
      </c>
      <c r="G91" s="356">
        <v>16</v>
      </c>
      <c r="H91" s="286"/>
    </row>
    <row r="92" spans="1:8" ht="78" customHeight="1">
      <c r="A92" s="281" t="s">
        <v>336</v>
      </c>
      <c r="B92" s="22" t="s">
        <v>186</v>
      </c>
      <c r="C92" s="22"/>
      <c r="D92" s="387"/>
      <c r="E92" s="388"/>
      <c r="F92" s="356">
        <v>6</v>
      </c>
      <c r="G92" s="356">
        <v>6</v>
      </c>
      <c r="H92" s="286"/>
    </row>
    <row r="93" spans="1:8" ht="54" customHeight="1" thickBot="1">
      <c r="A93" s="183" t="str">
        <f>CONCATENATE('3. Сведения об объёмах финансир'!A58,'3. Сведения об объёмах финансир'!B58)</f>
        <v>2.1.Государственная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v>
      </c>
      <c r="B93" s="501" t="s">
        <v>186</v>
      </c>
      <c r="C93" s="209"/>
      <c r="D93" s="209"/>
      <c r="E93" s="507" t="s">
        <v>396</v>
      </c>
      <c r="F93" s="242">
        <f>'3. Сведения об объёмах финансир'!E58</f>
        <v>7500</v>
      </c>
      <c r="G93" s="504"/>
      <c r="H93" s="243"/>
    </row>
    <row r="94" spans="1:8" ht="13.5" thickBot="1">
      <c r="A94" s="244" t="s">
        <v>190</v>
      </c>
      <c r="B94" s="180"/>
      <c r="C94" s="180"/>
      <c r="D94" s="180"/>
      <c r="E94" s="508"/>
      <c r="F94" s="239">
        <f>'3. Сведения об объёмах финансир'!E59+'3. Сведения об объёмах финансир'!D59</f>
        <v>37095.28671</v>
      </c>
      <c r="G94" s="206"/>
      <c r="H94" s="245"/>
    </row>
    <row r="95" spans="1:8" ht="12.75">
      <c r="A95" s="200" t="s">
        <v>10</v>
      </c>
      <c r="B95" s="198"/>
      <c r="C95" s="198"/>
      <c r="D95" s="198"/>
      <c r="E95" s="305"/>
      <c r="F95" s="238">
        <f>'3. Сведения об объёмах финансир'!E59</f>
        <v>29890.98671</v>
      </c>
      <c r="G95" s="198"/>
      <c r="H95" s="198"/>
    </row>
    <row r="96" spans="1:8" ht="13.5" thickBot="1">
      <c r="A96" s="200" t="s">
        <v>9</v>
      </c>
      <c r="B96" s="198"/>
      <c r="C96" s="198"/>
      <c r="D96" s="198"/>
      <c r="E96" s="305"/>
      <c r="F96" s="238">
        <f>'3. Сведения об объёмах финансир'!D59</f>
        <v>7204.3</v>
      </c>
      <c r="G96" s="198"/>
      <c r="H96" s="198"/>
    </row>
    <row r="97" spans="1:8" ht="30" customHeight="1" thickBot="1">
      <c r="A97" s="655" t="s">
        <v>13</v>
      </c>
      <c r="B97" s="656"/>
      <c r="C97" s="656"/>
      <c r="D97" s="656"/>
      <c r="E97" s="656"/>
      <c r="F97" s="656"/>
      <c r="G97" s="656"/>
      <c r="H97" s="657"/>
    </row>
    <row r="98" spans="1:8" ht="30.75" customHeight="1" thickBot="1">
      <c r="A98" s="202" t="str">
        <f>CONCATENATE('3. Сведения об объёмах финансир'!A61,'3. Сведения об объёмах финансир'!B61)</f>
        <v>1.Основное мероприятие "Обеспечение развития молодёжной политики"</v>
      </c>
      <c r="B98" s="205" t="s">
        <v>98</v>
      </c>
      <c r="C98" s="203"/>
      <c r="D98" s="203"/>
      <c r="E98" s="307">
        <v>7940200000</v>
      </c>
      <c r="F98" s="248">
        <f>'3. Сведения об объёмах финансир'!E61</f>
        <v>77383.29999</v>
      </c>
      <c r="G98" s="205"/>
      <c r="H98" s="249"/>
    </row>
    <row r="99" spans="1:8" ht="54" customHeight="1">
      <c r="A99" s="394" t="s">
        <v>338</v>
      </c>
      <c r="B99" s="286" t="s">
        <v>32</v>
      </c>
      <c r="C99" s="286"/>
      <c r="D99" s="421"/>
      <c r="E99" s="422"/>
      <c r="F99" s="505">
        <v>20</v>
      </c>
      <c r="G99" s="505">
        <v>20</v>
      </c>
      <c r="H99" s="355" t="s">
        <v>191</v>
      </c>
    </row>
    <row r="100" spans="1:8" ht="66" customHeight="1">
      <c r="A100" s="281" t="s">
        <v>339</v>
      </c>
      <c r="B100" s="323" t="s">
        <v>32</v>
      </c>
      <c r="C100" s="323"/>
      <c r="D100" s="395"/>
      <c r="E100" s="423"/>
      <c r="F100" s="319">
        <v>3.5</v>
      </c>
      <c r="G100" s="319">
        <v>3.5</v>
      </c>
      <c r="H100" s="356" t="s">
        <v>191</v>
      </c>
    </row>
    <row r="101" spans="1:8" ht="27.75" customHeight="1">
      <c r="A101" s="281" t="s">
        <v>340</v>
      </c>
      <c r="B101" s="323" t="s">
        <v>32</v>
      </c>
      <c r="C101" s="323"/>
      <c r="D101" s="395"/>
      <c r="E101" s="423"/>
      <c r="F101" s="319">
        <v>16</v>
      </c>
      <c r="G101" s="319">
        <v>16</v>
      </c>
      <c r="H101" s="356" t="s">
        <v>191</v>
      </c>
    </row>
    <row r="102" spans="1:8" ht="42" customHeight="1">
      <c r="A102" s="281" t="s">
        <v>341</v>
      </c>
      <c r="B102" s="323" t="s">
        <v>32</v>
      </c>
      <c r="C102" s="323"/>
      <c r="D102" s="395"/>
      <c r="E102" s="423"/>
      <c r="F102" s="319">
        <v>33</v>
      </c>
      <c r="G102" s="319">
        <v>33</v>
      </c>
      <c r="H102" s="356" t="s">
        <v>191</v>
      </c>
    </row>
    <row r="103" spans="1:8" ht="30" customHeight="1">
      <c r="A103" s="181" t="str">
        <f>CONCATENATE('3. Сведения об объёмах финансир'!A62,'3. Сведения об объёмах финансир'!B62)</f>
        <v>1.1.Создание условий для успешной социализации и эффективной самореализации молодёжи</v>
      </c>
      <c r="B103" s="204" t="str">
        <f>'3. Сведения об объёмах финансир'!C62</f>
        <v>Министерство молодёжного развития Ульяновской области</v>
      </c>
      <c r="C103" s="204" t="s">
        <v>114</v>
      </c>
      <c r="D103" s="204" t="s">
        <v>115</v>
      </c>
      <c r="E103" s="298">
        <v>7940218170</v>
      </c>
      <c r="F103" s="224">
        <f>'3. Сведения об объёмах финансир'!E62</f>
        <v>3048.252</v>
      </c>
      <c r="G103" s="186"/>
      <c r="H103" s="322"/>
    </row>
    <row r="104" spans="1:8" ht="117" customHeight="1">
      <c r="A104" s="182" t="str">
        <f>CONCATENATE('3. Сведения об объёмах финансир'!A63,'3. Сведения об объёмах финансир'!B63)</f>
        <v>1.2.Проведение социально значимых мероприятий в сфере образования</v>
      </c>
      <c r="B104" s="22" t="s">
        <v>346</v>
      </c>
      <c r="C104" s="204" t="s">
        <v>114</v>
      </c>
      <c r="D104" s="204" t="s">
        <v>115</v>
      </c>
      <c r="E104" s="299">
        <v>7940218060</v>
      </c>
      <c r="F104" s="232">
        <f>'3. Сведения об объёмах финансир'!E63</f>
        <v>47735.04799</v>
      </c>
      <c r="G104" s="31" t="s">
        <v>342</v>
      </c>
      <c r="H104" s="389"/>
    </row>
    <row r="105" spans="1:8" ht="318.75">
      <c r="A105" s="182" t="str">
        <f>CONCATENATE('3. Сведения об объёмах финансир'!A64,'3. Сведения об объёмах финансир'!B64)</f>
        <v>1.3.Предоставление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v>
      </c>
      <c r="B105" s="286" t="s">
        <v>32</v>
      </c>
      <c r="C105" s="192" t="s">
        <v>114</v>
      </c>
      <c r="D105" s="192" t="s">
        <v>115</v>
      </c>
      <c r="E105" s="299">
        <v>7940218190</v>
      </c>
      <c r="F105" s="232">
        <f>'3. Сведения об объёмах финансир'!E64</f>
        <v>16600</v>
      </c>
      <c r="G105" s="274" t="s">
        <v>343</v>
      </c>
      <c r="H105" s="389"/>
    </row>
    <row r="106" spans="1:8" ht="281.25" thickBot="1">
      <c r="A106" s="183" t="str">
        <f>CONCATENATE('3. Сведения об объёмах финансир'!A65,'3. Сведения об объёмах финансир'!B65)</f>
        <v>1.4.Предоставление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v>
      </c>
      <c r="B106" s="243" t="s">
        <v>32</v>
      </c>
      <c r="C106" s="179" t="s">
        <v>114</v>
      </c>
      <c r="D106" s="179" t="s">
        <v>115</v>
      </c>
      <c r="E106" s="300">
        <v>7940218500</v>
      </c>
      <c r="F106" s="233">
        <f>'3. Сведения об объёмах финансир'!E65</f>
        <v>10000</v>
      </c>
      <c r="G106" s="405" t="s">
        <v>344</v>
      </c>
      <c r="H106" s="424"/>
    </row>
    <row r="107" spans="1:8" ht="39" thickBot="1">
      <c r="A107" s="202" t="str">
        <f>CONCATENATE('3. Сведения об объёмах финансир'!A66,'3. Сведения об объёмах финансир'!B66)</f>
        <v>2.Основное мероприятие "Развитие потенциала талантливых молодых людей, в том числе являющихся молодыми специалистами"</v>
      </c>
      <c r="B107" s="203" t="s">
        <v>123</v>
      </c>
      <c r="C107" s="203"/>
      <c r="D107" s="203"/>
      <c r="E107" s="307">
        <v>7940300000</v>
      </c>
      <c r="F107" s="248">
        <f>'3. Сведения об объёмах финансир'!E66</f>
        <v>48675.703</v>
      </c>
      <c r="G107" s="205"/>
      <c r="H107" s="250"/>
    </row>
    <row r="108" spans="1:8" ht="52.5" customHeight="1">
      <c r="A108" s="273" t="s">
        <v>345</v>
      </c>
      <c r="B108" s="22" t="s">
        <v>189</v>
      </c>
      <c r="C108" s="388"/>
      <c r="D108" s="387"/>
      <c r="E108" s="388"/>
      <c r="F108" s="356">
        <v>500</v>
      </c>
      <c r="G108" s="356">
        <v>500</v>
      </c>
      <c r="H108" s="355" t="s">
        <v>191</v>
      </c>
    </row>
    <row r="109" spans="1:8" ht="216.75">
      <c r="A109" s="181" t="str">
        <f>CONCATENATE('3. Сведения об объёмах финансир'!A67,'3. Сведения об объёмах финансир'!B67)</f>
        <v>2.1.Предоставление на территории Ульяновской области лицам, имеющим статус молодых специалистов, мер социальной поддержки</v>
      </c>
      <c r="B109" s="204" t="str">
        <f>'3. Сведения об объёмах финансир'!C67</f>
        <v>Министерство</v>
      </c>
      <c r="C109" s="204" t="s">
        <v>114</v>
      </c>
      <c r="D109" s="204" t="s">
        <v>115</v>
      </c>
      <c r="E109" s="298" t="s">
        <v>397</v>
      </c>
      <c r="F109" s="224">
        <f>'3. Сведения об объёмах финансир'!E67</f>
        <v>24412.016</v>
      </c>
      <c r="G109" s="274" t="s">
        <v>303</v>
      </c>
      <c r="H109" s="186"/>
    </row>
    <row r="110" spans="1:8" ht="38.25">
      <c r="A110" s="182" t="str">
        <f>CONCATENATE('3. Сведения об объёмах финансир'!A68,'3. Сведения об объёмах финансир'!B68)</f>
        <v>2.2.Предоставление мер социальной поддержки талантливым и одарённым обучающимся, педагогическим и научным работникам образовательных организаций</v>
      </c>
      <c r="B110" s="192" t="str">
        <f>'3. Сведения об объёмах финансир'!C68</f>
        <v>Министерство</v>
      </c>
      <c r="C110" s="192" t="s">
        <v>114</v>
      </c>
      <c r="D110" s="192" t="s">
        <v>115</v>
      </c>
      <c r="E110" s="299">
        <v>7940318140</v>
      </c>
      <c r="F110" s="232">
        <f>'3. Сведения об объёмах финансир'!E68</f>
        <v>23433</v>
      </c>
      <c r="G110" s="274" t="s">
        <v>119</v>
      </c>
      <c r="H110" s="282"/>
    </row>
    <row r="111" spans="1:8" ht="56.25" customHeight="1">
      <c r="A111" s="183" t="str">
        <f>CONCATENATE('3. Сведения об объёмах финансир'!A69,'3. Сведения об объёмах финансир'!B69)</f>
        <v>2.3.Осуществление выплаты ежемесячной стипендии Губернатора Ульяновской области "Семья"</v>
      </c>
      <c r="B111" s="179" t="str">
        <f>'3. Сведения об объёмах финансир'!C69</f>
        <v>Министерство</v>
      </c>
      <c r="C111" s="179" t="s">
        <v>114</v>
      </c>
      <c r="D111" s="179" t="s">
        <v>115</v>
      </c>
      <c r="E111" s="300">
        <v>7940380020</v>
      </c>
      <c r="F111" s="233">
        <f>'3. Сведения об объёмах финансир'!E69</f>
        <v>99</v>
      </c>
      <c r="G111" s="274" t="s">
        <v>347</v>
      </c>
      <c r="H111" s="188"/>
    </row>
    <row r="112" spans="1:8" ht="217.5" thickBot="1">
      <c r="A112" s="183" t="str">
        <f>CONCATENATE('3. Сведения об объёмах финансир'!A70,'3. Сведения об объёмах финансир'!B70)</f>
        <v>2.4.Предоставление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v>
      </c>
      <c r="B112" s="179" t="str">
        <f>'3. Сведения об объёмах финансир'!C70</f>
        <v>Министерство</v>
      </c>
      <c r="C112" s="179" t="s">
        <v>114</v>
      </c>
      <c r="D112" s="179" t="s">
        <v>115</v>
      </c>
      <c r="E112" s="300">
        <v>7940318320</v>
      </c>
      <c r="F112" s="233">
        <f>'3. Сведения об объёмах финансир'!E70</f>
        <v>731.687</v>
      </c>
      <c r="G112" s="274" t="s">
        <v>303</v>
      </c>
      <c r="H112" s="188"/>
    </row>
    <row r="113" spans="1:8" ht="51.75" thickBot="1">
      <c r="A113" s="202" t="str">
        <f>CONCATENATE('3. Сведения об объёмах финансир'!A71,'3. Сведения об объёмах финансир'!B71)</f>
        <v>3.Основное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v>
      </c>
      <c r="B113" s="231" t="str">
        <f>'3. Сведения об объёмах финансир'!C71</f>
        <v>Министерство</v>
      </c>
      <c r="C113" s="203"/>
      <c r="D113" s="203"/>
      <c r="E113" s="317" t="s">
        <v>195</v>
      </c>
      <c r="F113" s="248">
        <f>'3. Сведения об объёмах финансир'!E71+'3. Сведения об объёмах финансир'!D71</f>
        <v>143802.97461</v>
      </c>
      <c r="G113" s="205"/>
      <c r="H113" s="249"/>
    </row>
    <row r="114" spans="1:8" s="193" customFormat="1" ht="52.5" customHeight="1">
      <c r="A114" s="273" t="s">
        <v>348</v>
      </c>
      <c r="B114" s="22" t="s">
        <v>189</v>
      </c>
      <c r="C114" s="22"/>
      <c r="D114" s="387"/>
      <c r="E114" s="388"/>
      <c r="F114" s="356" t="s">
        <v>334</v>
      </c>
      <c r="G114" s="356" t="s">
        <v>334</v>
      </c>
      <c r="H114" s="355" t="s">
        <v>191</v>
      </c>
    </row>
    <row r="115" spans="1:8" s="193" customFormat="1" ht="63.75" customHeight="1">
      <c r="A115" s="273" t="s">
        <v>349</v>
      </c>
      <c r="B115" s="22" t="s">
        <v>189</v>
      </c>
      <c r="C115" s="22"/>
      <c r="D115" s="387"/>
      <c r="E115" s="388"/>
      <c r="F115" s="356">
        <v>46</v>
      </c>
      <c r="G115" s="356">
        <v>46</v>
      </c>
      <c r="H115" s="356" t="s">
        <v>191</v>
      </c>
    </row>
    <row r="116" spans="1:8" s="193" customFormat="1" ht="64.5" customHeight="1">
      <c r="A116" s="273" t="s">
        <v>350</v>
      </c>
      <c r="B116" s="22" t="s">
        <v>189</v>
      </c>
      <c r="C116" s="22"/>
      <c r="D116" s="387"/>
      <c r="E116" s="388"/>
      <c r="F116" s="356">
        <v>420</v>
      </c>
      <c r="G116" s="356">
        <v>420</v>
      </c>
      <c r="H116" s="356" t="s">
        <v>191</v>
      </c>
    </row>
    <row r="117" spans="1:8" ht="211.5" customHeight="1">
      <c r="A117" s="182" t="str">
        <f>CONCATENATE('3. Сведения об объёмах финансир'!A72,'3. Сведения об объёмах финансир'!B72)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117" s="192" t="s">
        <v>351</v>
      </c>
      <c r="C117" s="204" t="s">
        <v>114</v>
      </c>
      <c r="D117" s="204" t="s">
        <v>115</v>
      </c>
      <c r="E117" s="318" t="s">
        <v>196</v>
      </c>
      <c r="F117" s="232">
        <f>'3. Сведения об объёмах финансир'!E72+'3. Сведения об объёмах финансир'!D72</f>
        <v>10213.90244</v>
      </c>
      <c r="G117" s="274" t="s">
        <v>303</v>
      </c>
      <c r="H117" s="286"/>
    </row>
    <row r="118" spans="1:8" ht="212.25" customHeight="1">
      <c r="A118" s="182" t="str">
        <f>CONCATENATE('3. Сведения об объёмах финансир'!A73,'3. Сведения об объёмах финансир'!B73)</f>
        <v>3.2.Создание ключевых центров дополнительного образования детей, в том числе центров, реализующих дополнительные общеобразовательные программы в организациях, осуществляющих образовательную деятельность по образовательным программам высшего образования</v>
      </c>
      <c r="B118" s="192" t="s">
        <v>189</v>
      </c>
      <c r="C118" s="204" t="s">
        <v>114</v>
      </c>
      <c r="D118" s="204" t="s">
        <v>115</v>
      </c>
      <c r="E118" s="318" t="s">
        <v>398</v>
      </c>
      <c r="F118" s="232">
        <f>'3. Сведения об объёмах финансир'!E73+'3. Сведения об объёмах финансир'!D73</f>
        <v>10578.24742</v>
      </c>
      <c r="G118" s="274" t="s">
        <v>303</v>
      </c>
      <c r="H118" s="286"/>
    </row>
    <row r="119" spans="1:8" ht="215.25" customHeight="1">
      <c r="A119" s="182" t="str">
        <f>CONCATENATE('3. Сведения об объёмах финансир'!A74,'3. Сведения об объёмах финансир'!B74)</f>
        <v>3.3.Создание детского технопарка «Кванториум» на территории Ульяновской области</v>
      </c>
      <c r="B119" s="397" t="s">
        <v>352</v>
      </c>
      <c r="C119" s="192"/>
      <c r="D119" s="192"/>
      <c r="E119" s="318" t="s">
        <v>399</v>
      </c>
      <c r="F119" s="232">
        <f>'3. Сведения об объёмах финансир'!E74+'3. Сведения об объёмах финансир'!D74</f>
        <v>73355.77320000001</v>
      </c>
      <c r="G119" s="274" t="s">
        <v>303</v>
      </c>
      <c r="H119" s="286"/>
    </row>
    <row r="120" spans="1:8" ht="215.25" customHeight="1">
      <c r="A120" s="182" t="str">
        <f>CONCATENATE('3. Сведения об объёмах финансир'!A75,'3. Сведения об объёмах финансир'!B75)</f>
        <v>3.4.Создание мобильного технопарка «Кванториум» на территории Ульяновской области</v>
      </c>
      <c r="B120" s="397" t="s">
        <v>352</v>
      </c>
      <c r="C120" s="204" t="s">
        <v>114</v>
      </c>
      <c r="D120" s="204" t="s">
        <v>115</v>
      </c>
      <c r="E120" s="318" t="s">
        <v>400</v>
      </c>
      <c r="F120" s="232">
        <f>'3. Сведения об объёмах финансир'!E75+'3. Сведения об объёмах финансир'!D75</f>
        <v>18933.917530000002</v>
      </c>
      <c r="G120" s="274" t="s">
        <v>303</v>
      </c>
      <c r="H120" s="286"/>
    </row>
    <row r="121" spans="1:8" ht="215.25" customHeight="1" thickBot="1">
      <c r="A121" s="183" t="str">
        <f>CONCATENATE('3. Сведения об объёмах финансир'!A76,'3. Сведения об объёмах финансир'!B76)</f>
        <v>3.5.Создание новых мест в образовательных организациях различных типов для реализации дополнительных общеразвивающих программ всех направленностей
</v>
      </c>
      <c r="B121" s="397" t="s">
        <v>352</v>
      </c>
      <c r="C121" s="204" t="s">
        <v>114</v>
      </c>
      <c r="D121" s="204" t="s">
        <v>115</v>
      </c>
      <c r="E121" s="314" t="s">
        <v>401</v>
      </c>
      <c r="F121" s="233">
        <f>'3. Сведения об объёмах финансир'!E76+'3. Сведения об объёмах финансир'!D76</f>
        <v>30721.13402</v>
      </c>
      <c r="G121" s="274" t="s">
        <v>303</v>
      </c>
      <c r="H121" s="243"/>
    </row>
    <row r="122" spans="1:8" ht="55.5" customHeight="1" thickBot="1">
      <c r="A122" s="202" t="str">
        <f>CONCATENATE('3. Сведения об объёмах финансир'!A77,'3. Сведения об объёмах финансир'!B77)</f>
        <v>4.Основное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v>
      </c>
      <c r="B122" s="203" t="s">
        <v>123</v>
      </c>
      <c r="C122" s="203"/>
      <c r="D122" s="203"/>
      <c r="E122" s="307">
        <v>7940400000</v>
      </c>
      <c r="F122" s="248">
        <f>'3. Сведения об объёмах финансир'!E77</f>
        <v>35716.585999999996</v>
      </c>
      <c r="G122" s="205"/>
      <c r="H122" s="250"/>
    </row>
    <row r="123" spans="1:8" ht="103.5" customHeight="1">
      <c r="A123" s="276" t="s">
        <v>353</v>
      </c>
      <c r="B123" s="278" t="s">
        <v>352</v>
      </c>
      <c r="C123" s="278"/>
      <c r="D123" s="390"/>
      <c r="E123" s="391"/>
      <c r="F123" s="355">
        <v>30</v>
      </c>
      <c r="G123" s="355">
        <v>30</v>
      </c>
      <c r="H123" s="276"/>
    </row>
    <row r="124" spans="1:8" ht="162.75" customHeight="1">
      <c r="A124" s="182" t="str">
        <f>CONCATENATE('3. Сведения об объёмах финансир'!A78,'3. Сведения об объёмах финансир'!B78)</f>
        <v>4.1.Предоставление субсидии автономной некоммерческой организации дополнительного образования "Агентство технологического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
</v>
      </c>
      <c r="B124" s="22" t="s">
        <v>352</v>
      </c>
      <c r="C124" s="201" t="s">
        <v>114</v>
      </c>
      <c r="D124" s="201" t="s">
        <v>115</v>
      </c>
      <c r="E124" s="299">
        <v>7940480260</v>
      </c>
      <c r="F124" s="232">
        <f>'3. Сведения об объёмах финансир'!E78</f>
        <v>6716.503</v>
      </c>
      <c r="G124" s="483" t="s">
        <v>354</v>
      </c>
      <c r="H124" s="187"/>
    </row>
    <row r="125" spans="1:8" ht="42.75" customHeight="1">
      <c r="A125" s="182" t="str">
        <f>CONCATENATE('3. Сведения об объёмах финансир'!A79,'3. Сведения об объёмах финансир'!B79)</f>
        <v>4.2.Предоставление субсидий  автономной некоммерческой организации дополнительного образования «Детский технопарк «Кванториум» </v>
      </c>
      <c r="B125" s="22" t="s">
        <v>352</v>
      </c>
      <c r="C125" s="201"/>
      <c r="D125" s="201"/>
      <c r="E125" s="299"/>
      <c r="F125" s="232">
        <f>'3. Сведения об объёмах финансир'!E79</f>
        <v>11300</v>
      </c>
      <c r="G125" s="483"/>
      <c r="H125" s="187"/>
    </row>
    <row r="126" spans="1:8" ht="80.25" customHeight="1">
      <c r="A126" s="182" t="str">
        <f>CONCATENATE('3. Сведения об объёмах финансир'!A80,'3. Сведения об объёмах финансир'!B80)</f>
        <v>4.3.Предоставления Автономной некоммерческой организации дополнительного образования «Агентство технологического развития Ульяновской области» субсидий    в целях финансового обеспечения затрат, связанных с осуществлением деятельности центра цифрового образования детей на территории Ульяновской области </v>
      </c>
      <c r="B126" s="22" t="s">
        <v>352</v>
      </c>
      <c r="C126" s="201"/>
      <c r="D126" s="201"/>
      <c r="E126" s="299"/>
      <c r="F126" s="232">
        <f>'3. Сведения об объёмах финансир'!E80</f>
        <v>14000.082999999999</v>
      </c>
      <c r="G126" s="483"/>
      <c r="H126" s="187"/>
    </row>
    <row r="127" spans="1:8" ht="102.75" customHeight="1" thickBot="1">
      <c r="A127" s="484" t="str">
        <f>CONCATENATE('3. Сведения об объёмах финансир'!A81,'3. Сведения об объёмах финансир'!B81)</f>
        <v>4.4.Предоставление грантов в форме субсидий из областного бюджета Ульяновской области образовательным организациям высшего образования, находящимся на территории Ульяновской области, в целях финансового обеспечения их затрат, связанных с  обеспечением функционирования ключевого центра дополнительного образования детей, реализующего дополнительные общеобразовательные программы 
</v>
      </c>
      <c r="B127" s="22" t="s">
        <v>352</v>
      </c>
      <c r="C127" s="201"/>
      <c r="D127" s="201"/>
      <c r="E127" s="302"/>
      <c r="F127" s="230">
        <f>'3. Сведения об объёмах финансир'!E81</f>
        <v>3700</v>
      </c>
      <c r="G127" s="486"/>
      <c r="H127" s="489"/>
    </row>
    <row r="128" spans="1:8" ht="26.25" thickBot="1">
      <c r="A128" s="218" t="s">
        <v>154</v>
      </c>
      <c r="B128" s="206"/>
      <c r="C128" s="206"/>
      <c r="D128" s="206"/>
      <c r="E128" s="303"/>
      <c r="F128" s="239">
        <f>'3. Сведения об объёмах финансир'!E82+'3. Сведения об объёмах финансир'!D82</f>
        <v>305578.5636</v>
      </c>
      <c r="G128" s="207"/>
      <c r="H128" s="245"/>
    </row>
    <row r="129" spans="1:8" ht="12.75">
      <c r="A129" s="194" t="s">
        <v>9</v>
      </c>
      <c r="B129" s="195"/>
      <c r="C129" s="195"/>
      <c r="D129" s="195"/>
      <c r="E129" s="304"/>
      <c r="F129" s="252">
        <f>'3. Сведения об объёмах финансир'!D82</f>
        <v>136016.80000000002</v>
      </c>
      <c r="G129" s="208"/>
      <c r="H129" s="208"/>
    </row>
    <row r="130" spans="1:8" ht="13.5" thickBot="1">
      <c r="A130" s="197" t="s">
        <v>10</v>
      </c>
      <c r="B130" s="198"/>
      <c r="C130" s="198"/>
      <c r="D130" s="198"/>
      <c r="E130" s="305"/>
      <c r="F130" s="246">
        <f>'3. Сведения об объёмах финансир'!E82</f>
        <v>169561.7636</v>
      </c>
      <c r="G130" s="209"/>
      <c r="H130" s="209"/>
    </row>
    <row r="131" spans="1:8" s="193" customFormat="1" ht="39" customHeight="1" thickBot="1">
      <c r="A131" s="631" t="str">
        <f>'3. Сведения об объёмах финансир'!A83:M83</f>
        <v>Подпрограмма "Организация отдыха, оздоровления детей и работников бюджетной сферы в Ульяновской области"</v>
      </c>
      <c r="B131" s="632"/>
      <c r="C131" s="632"/>
      <c r="D131" s="632"/>
      <c r="E131" s="632"/>
      <c r="F131" s="632"/>
      <c r="G131" s="632"/>
      <c r="H131" s="633"/>
    </row>
    <row r="132" spans="1:8" ht="26.25" thickBot="1">
      <c r="A132" s="202" t="str">
        <f>CONCATENATE('3. Сведения об объёмах финансир'!A84,'3. Сведения об объёмах финансир'!B84)</f>
        <v>1.Основное мероприятие "Организация и обеспечение отдыха и оздоровления"</v>
      </c>
      <c r="B132" s="231"/>
      <c r="C132" s="231"/>
      <c r="D132" s="231"/>
      <c r="E132" s="308">
        <v>7960100000</v>
      </c>
      <c r="F132" s="225">
        <f>'3. Сведения об объёмах финансир'!E84</f>
        <v>27069.466999999997</v>
      </c>
      <c r="G132" s="231"/>
      <c r="H132" s="247"/>
    </row>
    <row r="133" spans="1:8" s="193" customFormat="1" ht="54" customHeight="1">
      <c r="A133" s="273" t="s">
        <v>355</v>
      </c>
      <c r="B133" s="22" t="s">
        <v>356</v>
      </c>
      <c r="C133" s="22"/>
      <c r="D133" s="387"/>
      <c r="E133" s="388"/>
      <c r="F133" s="356">
        <v>1</v>
      </c>
      <c r="G133" s="356">
        <v>1</v>
      </c>
      <c r="H133" s="275" t="s">
        <v>191</v>
      </c>
    </row>
    <row r="134" spans="1:8" ht="164.25" customHeight="1">
      <c r="A134" s="273" t="s">
        <v>357</v>
      </c>
      <c r="B134" s="22" t="s">
        <v>356</v>
      </c>
      <c r="C134" s="22"/>
      <c r="D134" s="387"/>
      <c r="E134" s="388"/>
      <c r="F134" s="356">
        <v>0.2</v>
      </c>
      <c r="G134" s="356">
        <v>0.2</v>
      </c>
      <c r="H134" s="217" t="s">
        <v>191</v>
      </c>
    </row>
    <row r="135" spans="1:8" ht="102.75" customHeight="1">
      <c r="A135" s="283" t="str">
        <f>CONCATENATE('3. Сведения об объёмах финансир'!A85,'3. Сведения об объёмах финансир'!B85)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135" s="22" t="s">
        <v>356</v>
      </c>
      <c r="C135" s="204" t="s">
        <v>114</v>
      </c>
      <c r="D135" s="204" t="s">
        <v>115</v>
      </c>
      <c r="E135" s="275">
        <v>7960180170</v>
      </c>
      <c r="F135" s="284">
        <f>'3. Сведения об объёмах финансир'!E85</f>
        <v>24530.867</v>
      </c>
      <c r="G135" s="274" t="s">
        <v>41</v>
      </c>
      <c r="H135" s="286"/>
    </row>
    <row r="136" spans="1:8" ht="214.5" customHeight="1" thickBot="1">
      <c r="A136" s="210" t="str">
        <f>CONCATENATE('3. Сведения об объёмах финансир'!A86,'3. Сведения об объёмах финансир'!B86)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v>
      </c>
      <c r="B136" s="22" t="s">
        <v>356</v>
      </c>
      <c r="C136" s="192" t="s">
        <v>114</v>
      </c>
      <c r="D136" s="192" t="s">
        <v>115</v>
      </c>
      <c r="E136" s="217">
        <v>7960118110</v>
      </c>
      <c r="F136" s="253">
        <f>'3. Сведения об объёмах финансир'!E86</f>
        <v>2538.6</v>
      </c>
      <c r="G136" s="274" t="s">
        <v>303</v>
      </c>
      <c r="H136" s="187"/>
    </row>
    <row r="137" spans="1:8" ht="35.25" customHeight="1" thickBot="1">
      <c r="A137" s="244" t="s">
        <v>154</v>
      </c>
      <c r="B137" s="180"/>
      <c r="C137" s="206"/>
      <c r="D137" s="206"/>
      <c r="E137" s="303"/>
      <c r="F137" s="239">
        <f>F132</f>
        <v>27069.466999999997</v>
      </c>
      <c r="G137" s="290"/>
      <c r="H137" s="291"/>
    </row>
    <row r="138" spans="1:8" ht="13.5" thickBot="1">
      <c r="A138" s="200" t="s">
        <v>10</v>
      </c>
      <c r="B138" s="198"/>
      <c r="C138" s="198"/>
      <c r="D138" s="198"/>
      <c r="E138" s="305"/>
      <c r="F138" s="238">
        <f>'3. Сведения об объёмах финансир'!E87</f>
        <v>27069.466999999997</v>
      </c>
      <c r="G138" s="254"/>
      <c r="H138" s="254"/>
    </row>
    <row r="139" spans="1:8" ht="13.5" thickBot="1">
      <c r="A139" s="652" t="str">
        <f>'3. Сведения об объёмах финансир'!A88:M88</f>
        <v>Подпрограмма "Обеспечение реализации государственной программы"</v>
      </c>
      <c r="B139" s="653"/>
      <c r="C139" s="653"/>
      <c r="D139" s="653"/>
      <c r="E139" s="653"/>
      <c r="F139" s="653"/>
      <c r="G139" s="653"/>
      <c r="H139" s="654"/>
    </row>
    <row r="140" spans="1:8" ht="39" thickBot="1">
      <c r="A140" s="189" t="str">
        <f>CONCATENATE('3. Сведения об объёмах финансир'!A89,'3. Сведения об объёмах финансир'!B89)</f>
        <v>1.Основное мероприятие "Обеспечение деятельности государственного заказчика и соисполнителей государственной программы"</v>
      </c>
      <c r="B140" s="231"/>
      <c r="C140" s="231"/>
      <c r="D140" s="203"/>
      <c r="E140" s="301">
        <v>7970100000</v>
      </c>
      <c r="F140" s="225">
        <f>'3. Сведения об объёмах финансир'!E89</f>
        <v>2701110.99348</v>
      </c>
      <c r="G140" s="231"/>
      <c r="H140" s="247"/>
    </row>
    <row r="141" spans="1:8" ht="44.25" customHeight="1">
      <c r="A141" s="394" t="s">
        <v>358</v>
      </c>
      <c r="B141" s="22" t="s">
        <v>359</v>
      </c>
      <c r="C141" s="22"/>
      <c r="D141" s="387"/>
      <c r="E141" s="388"/>
      <c r="F141" s="356">
        <v>5</v>
      </c>
      <c r="G141" s="275">
        <v>5</v>
      </c>
      <c r="H141" s="275" t="s">
        <v>191</v>
      </c>
    </row>
    <row r="142" spans="1:8" ht="45" customHeight="1">
      <c r="A142" s="394" t="s">
        <v>360</v>
      </c>
      <c r="B142" s="22" t="s">
        <v>359</v>
      </c>
      <c r="C142" s="22"/>
      <c r="D142" s="387"/>
      <c r="E142" s="388"/>
      <c r="F142" s="356">
        <v>3000</v>
      </c>
      <c r="G142" s="356">
        <v>3000</v>
      </c>
      <c r="H142" s="275" t="s">
        <v>191</v>
      </c>
    </row>
    <row r="143" spans="1:8" s="193" customFormat="1" ht="69.75" customHeight="1">
      <c r="A143" s="394" t="s">
        <v>361</v>
      </c>
      <c r="B143" s="22" t="s">
        <v>359</v>
      </c>
      <c r="C143" s="22"/>
      <c r="D143" s="387"/>
      <c r="E143" s="388"/>
      <c r="F143" s="356">
        <v>100</v>
      </c>
      <c r="G143" s="275">
        <v>100</v>
      </c>
      <c r="H143" s="275" t="s">
        <v>191</v>
      </c>
    </row>
    <row r="144" spans="1:8" ht="79.5" customHeight="1">
      <c r="A144" s="394" t="s">
        <v>362</v>
      </c>
      <c r="B144" s="22" t="s">
        <v>359</v>
      </c>
      <c r="C144" s="22"/>
      <c r="D144" s="387"/>
      <c r="E144" s="388"/>
      <c r="F144" s="356">
        <v>100</v>
      </c>
      <c r="G144" s="275">
        <v>100</v>
      </c>
      <c r="H144" s="275" t="s">
        <v>191</v>
      </c>
    </row>
    <row r="145" spans="1:8" ht="73.5" customHeight="1">
      <c r="A145" s="394" t="s">
        <v>363</v>
      </c>
      <c r="B145" s="22" t="s">
        <v>359</v>
      </c>
      <c r="C145" s="22"/>
      <c r="D145" s="387"/>
      <c r="E145" s="388"/>
      <c r="F145" s="356">
        <v>4</v>
      </c>
      <c r="G145" s="275">
        <v>4</v>
      </c>
      <c r="H145" s="275" t="s">
        <v>191</v>
      </c>
    </row>
    <row r="146" spans="1:8" ht="60" customHeight="1">
      <c r="A146" s="394" t="s">
        <v>364</v>
      </c>
      <c r="B146" s="22" t="s">
        <v>359</v>
      </c>
      <c r="C146" s="22"/>
      <c r="D146" s="387"/>
      <c r="E146" s="388"/>
      <c r="F146" s="356">
        <v>100</v>
      </c>
      <c r="G146" s="275">
        <v>100</v>
      </c>
      <c r="H146" s="275" t="s">
        <v>191</v>
      </c>
    </row>
    <row r="147" spans="1:8" ht="66.75" customHeight="1">
      <c r="A147" s="394" t="s">
        <v>365</v>
      </c>
      <c r="B147" s="22" t="s">
        <v>187</v>
      </c>
      <c r="C147" s="22"/>
      <c r="D147" s="387"/>
      <c r="E147" s="388"/>
      <c r="F147" s="356">
        <v>18.42</v>
      </c>
      <c r="G147" s="356">
        <v>18.42</v>
      </c>
      <c r="H147" s="275" t="s">
        <v>191</v>
      </c>
    </row>
    <row r="148" spans="1:8" ht="66.75" customHeight="1">
      <c r="A148" s="394" t="s">
        <v>366</v>
      </c>
      <c r="B148" s="22" t="s">
        <v>187</v>
      </c>
      <c r="C148" s="22"/>
      <c r="D148" s="387"/>
      <c r="E148" s="388"/>
      <c r="F148" s="356">
        <v>0.16</v>
      </c>
      <c r="G148" s="356">
        <v>0.16</v>
      </c>
      <c r="H148" s="275" t="s">
        <v>191</v>
      </c>
    </row>
    <row r="149" spans="1:8" ht="43.5" customHeight="1">
      <c r="A149" s="182" t="str">
        <f>CONCATENATE('3. Сведения об объёмах финансир'!A90,'3. Сведения об объёмах финансир'!B90)</f>
        <v>1.1.Обеспечение деятельности центрального аппарата Министерства
</v>
      </c>
      <c r="B149" s="22" t="s">
        <v>367</v>
      </c>
      <c r="C149" s="192" t="s">
        <v>114</v>
      </c>
      <c r="D149" s="176" t="s">
        <v>115</v>
      </c>
      <c r="E149" s="299">
        <v>7970180010</v>
      </c>
      <c r="F149" s="235">
        <f>'3. Сведения об объёмах финансир'!E90</f>
        <v>42231.86</v>
      </c>
      <c r="G149" s="274" t="s">
        <v>370</v>
      </c>
      <c r="H149" s="274"/>
    </row>
    <row r="150" spans="1:8" ht="102.75" customHeight="1">
      <c r="A150" s="182" t="str">
        <f>CONCATENATE('3. Сведения об объёмах финансир'!A91,'3. Сведения об объёмах финансир'!B91)</f>
        <v>1.2.Обеспечение деятельности центрального аппарата Министерства молодёжного развития Ульяновской области</v>
      </c>
      <c r="B150" s="192" t="str">
        <f>'3. Сведения об объёмах финансир'!C91</f>
        <v>Министерство молодёжного развития Ульяновской области</v>
      </c>
      <c r="C150" s="192" t="s">
        <v>114</v>
      </c>
      <c r="D150" s="176" t="s">
        <v>115</v>
      </c>
      <c r="E150" s="299">
        <v>7970180010</v>
      </c>
      <c r="F150" s="232">
        <f>'3. Сведения об объёмах финансир'!E91</f>
        <v>6054.82</v>
      </c>
      <c r="G150" s="274" t="s">
        <v>371</v>
      </c>
      <c r="H150" s="274"/>
    </row>
    <row r="151" spans="1:8" ht="78.75" customHeight="1">
      <c r="A151" s="182" t="str">
        <f>CONCATENATE('3. Сведения об объёмах финансир'!A92,'3. Сведения об объёмах финансир'!B92)</f>
        <v>1.3.Обеспечение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151" s="192" t="s">
        <v>368</v>
      </c>
      <c r="C151" s="192" t="s">
        <v>114</v>
      </c>
      <c r="D151" s="176" t="s">
        <v>115</v>
      </c>
      <c r="E151" s="299">
        <v>7970118200</v>
      </c>
      <c r="F151" s="235">
        <f>'3. Сведения об объёмах финансир'!E92</f>
        <v>2442870.6533</v>
      </c>
      <c r="G151" s="274" t="s">
        <v>372</v>
      </c>
      <c r="H151" s="274"/>
    </row>
    <row r="152" spans="1:8" ht="67.5" customHeight="1">
      <c r="A152" s="182" t="str">
        <f>CONCATENATE('3. Сведения об объёмах финансир'!A93,'3. Сведения об объёмах финансир'!B93)</f>
        <v>1.4.Обеспечение деятельности областных государственных учреждений, подведомственных Министерству молодёжного развития Ульяновской области</v>
      </c>
      <c r="B152" s="22" t="s">
        <v>32</v>
      </c>
      <c r="C152" s="192" t="s">
        <v>114</v>
      </c>
      <c r="D152" s="323" t="s">
        <v>115</v>
      </c>
      <c r="E152" s="299">
        <v>7970118210</v>
      </c>
      <c r="F152" s="232">
        <f>'3. Сведения об объёмах финансир'!E93</f>
        <v>32652.182</v>
      </c>
      <c r="G152" s="274" t="s">
        <v>372</v>
      </c>
      <c r="H152" s="274"/>
    </row>
    <row r="153" spans="1:8" ht="66.75" customHeight="1">
      <c r="A153" s="182" t="str">
        <f>CONCATENATE('3. Сведения об объёмах финансир'!A94,'3. Сведения об объёмах финансир'!B94)</f>
        <v>1.5.Лицензирование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v>
      </c>
      <c r="B153" s="22" t="s">
        <v>369</v>
      </c>
      <c r="C153" s="192" t="s">
        <v>114</v>
      </c>
      <c r="D153" s="323" t="s">
        <v>115</v>
      </c>
      <c r="E153" s="299">
        <v>7970118150</v>
      </c>
      <c r="F153" s="232">
        <f>'3. Сведения об объёмах финансир'!E94</f>
        <v>2157.1</v>
      </c>
      <c r="G153" s="274" t="s">
        <v>373</v>
      </c>
      <c r="H153" s="274"/>
    </row>
    <row r="154" spans="1:8" ht="53.25" customHeight="1">
      <c r="A154" s="182" t="str">
        <f>CONCATENATE('3. Сведения об объёмах финансир'!A95,'3. Сведения об объёмах финансир'!B95)</f>
        <v>1.6.Организация независимой оценки качества образования</v>
      </c>
      <c r="B154" s="22" t="s">
        <v>359</v>
      </c>
      <c r="C154" s="192" t="s">
        <v>200</v>
      </c>
      <c r="D154" s="176" t="s">
        <v>115</v>
      </c>
      <c r="E154" s="299">
        <v>7970118270</v>
      </c>
      <c r="F154" s="232">
        <f>'3. Сведения об объёмах финансир'!E95</f>
        <v>44.82299999999998</v>
      </c>
      <c r="G154" s="274" t="s">
        <v>374</v>
      </c>
      <c r="H154" s="274"/>
    </row>
    <row r="155" spans="1:8" ht="69" customHeight="1" thickBot="1">
      <c r="A155" s="182" t="str">
        <f>CONCATENATE('3. Сведения об объёмах финансир'!A96,'3. Сведения об объёмах финансир'!B96)</f>
        <v>1.7.Предоставление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v>
      </c>
      <c r="B155" s="192" t="str">
        <f>'3. Сведения об объёмах финансир'!C96</f>
        <v>Министерство строительства</v>
      </c>
      <c r="C155" s="192" t="s">
        <v>114</v>
      </c>
      <c r="D155" s="323" t="s">
        <v>115</v>
      </c>
      <c r="E155" s="299">
        <v>7970180240</v>
      </c>
      <c r="F155" s="232">
        <f>'3. Сведения об объёмах финансир'!E96</f>
        <v>156999.55518</v>
      </c>
      <c r="G155" s="182" t="s">
        <v>375</v>
      </c>
      <c r="H155" s="182"/>
    </row>
    <row r="156" spans="1:8" ht="78.75" customHeight="1" thickBot="1">
      <c r="A156" s="189" t="str">
        <f>CONCATENATE('3. Сведения об объёмах финансир'!A98,'3. Сведения об объёмах финансир'!B98)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156" s="231"/>
      <c r="C156" s="231"/>
      <c r="D156" s="203"/>
      <c r="E156" s="301">
        <v>7970200000</v>
      </c>
      <c r="F156" s="225">
        <f>'3. Сведения об объёмах финансир'!D98</f>
        <v>8888.5</v>
      </c>
      <c r="G156" s="190"/>
      <c r="H156" s="228"/>
    </row>
    <row r="157" spans="1:8" ht="68.25" customHeight="1">
      <c r="A157" s="273" t="s">
        <v>376</v>
      </c>
      <c r="B157" s="22" t="s">
        <v>359</v>
      </c>
      <c r="C157" s="22"/>
      <c r="D157" s="387"/>
      <c r="E157" s="388"/>
      <c r="F157" s="356">
        <v>45</v>
      </c>
      <c r="G157" s="353" t="s">
        <v>191</v>
      </c>
      <c r="H157" s="353" t="s">
        <v>191</v>
      </c>
    </row>
    <row r="158" spans="1:8" ht="103.5" customHeight="1" thickBot="1">
      <c r="A158" s="184" t="str">
        <f>CONCATENATE('3. Сведения об объёмах финансир'!A99,'3. Сведения об объёмах финансир'!B99)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158" s="22" t="s">
        <v>377</v>
      </c>
      <c r="C158" s="201" t="s">
        <v>114</v>
      </c>
      <c r="D158" s="229" t="s">
        <v>115</v>
      </c>
      <c r="E158" s="302">
        <v>7970259900</v>
      </c>
      <c r="F158" s="211">
        <f>'3. Сведения об объёмах финансир'!D99</f>
        <v>8888.5</v>
      </c>
      <c r="G158" s="185" t="s">
        <v>198</v>
      </c>
      <c r="H158" s="185" t="s">
        <v>197</v>
      </c>
    </row>
    <row r="159" spans="1:8" ht="39" thickBot="1">
      <c r="A159" s="202" t="str">
        <f>CONCATENATE('3. Сведения об объёмах финансир'!A100,'3. Сведения об объёмах финансир'!B100)</f>
        <v>3.Основное мероприятие "Развитие инновационной инфраструктуры в системе образования на территории Ульяновской области"</v>
      </c>
      <c r="B159" s="203" t="s">
        <v>123</v>
      </c>
      <c r="C159" s="203"/>
      <c r="D159" s="203"/>
      <c r="E159" s="307">
        <v>7970300000</v>
      </c>
      <c r="F159" s="285">
        <f>'3. Сведения об объёмах финансир'!E100</f>
        <v>2103.8</v>
      </c>
      <c r="G159" s="205"/>
      <c r="H159" s="249"/>
    </row>
    <row r="160" spans="1:8" ht="129" customHeight="1">
      <c r="A160" s="274" t="s">
        <v>378</v>
      </c>
      <c r="B160" s="22" t="s">
        <v>359</v>
      </c>
      <c r="C160" s="22"/>
      <c r="D160" s="387"/>
      <c r="E160" s="388"/>
      <c r="F160" s="356">
        <v>10</v>
      </c>
      <c r="G160" s="282" t="s">
        <v>191</v>
      </c>
      <c r="H160" s="282" t="s">
        <v>191</v>
      </c>
    </row>
    <row r="161" spans="1:8" ht="66.75" customHeight="1">
      <c r="A161" s="182" t="str">
        <f>CONCATENATE('3. Сведения об объёмах финансир'!A101,'3. Сведения об объёмах финансир'!B101)</f>
        <v>3.1.Организация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v>
      </c>
      <c r="B161" s="22" t="s">
        <v>188</v>
      </c>
      <c r="C161" s="192" t="s">
        <v>116</v>
      </c>
      <c r="D161" s="323" t="s">
        <v>115</v>
      </c>
      <c r="E161" s="299">
        <v>7970345010</v>
      </c>
      <c r="F161" s="427">
        <f>'3. Сведения об объёмах финансир'!E101</f>
        <v>181.1</v>
      </c>
      <c r="G161" s="274" t="s">
        <v>379</v>
      </c>
      <c r="H161" s="187"/>
    </row>
    <row r="162" spans="1:8" ht="67.5" customHeight="1">
      <c r="A162" s="182" t="str">
        <f>CONCATENATE('3. Сведения об объёмах финансир'!A102,'3. Сведения об объёмах финансир'!B102)</f>
        <v>3.2.Предоставление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v>
      </c>
      <c r="B162" s="22" t="s">
        <v>188</v>
      </c>
      <c r="C162" s="204" t="s">
        <v>114</v>
      </c>
      <c r="D162" s="204" t="s">
        <v>115</v>
      </c>
      <c r="E162" s="299">
        <v>7970345010</v>
      </c>
      <c r="F162" s="427">
        <f>'3. Сведения об объёмах финансир'!E102</f>
        <v>1219.2</v>
      </c>
      <c r="G162" s="274" t="s">
        <v>379</v>
      </c>
      <c r="H162" s="187"/>
    </row>
    <row r="163" spans="1:8" ht="65.25" customHeight="1" thickBot="1">
      <c r="A163" s="183" t="str">
        <f>CONCATENATE('3. Сведения об объёмах финансир'!A103,'3. Сведения об объёмах финансир'!B103)</f>
        <v>3.3.Организация и осуществление научного сопровождения инновационной деятельности региональных инновационных площадок</v>
      </c>
      <c r="B163" s="397" t="s">
        <v>188</v>
      </c>
      <c r="C163" s="204" t="s">
        <v>114</v>
      </c>
      <c r="D163" s="204" t="s">
        <v>115</v>
      </c>
      <c r="E163" s="299">
        <v>7970345010</v>
      </c>
      <c r="F163" s="428">
        <f>'3. Сведения об объёмах финансир'!E103</f>
        <v>703.5</v>
      </c>
      <c r="G163" s="405" t="s">
        <v>379</v>
      </c>
      <c r="H163" s="188"/>
    </row>
    <row r="164" spans="1:8" ht="81" customHeight="1" thickBot="1">
      <c r="A164" s="189" t="str">
        <f>CONCATENATE('3. Сведения об объёмах финансир'!A104,'3. Сведения об объёмах финансир'!B104)</f>
        <v>4.Основное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v>
      </c>
      <c r="B164" s="203" t="s">
        <v>123</v>
      </c>
      <c r="C164" s="231"/>
      <c r="D164" s="203"/>
      <c r="E164" s="313" t="s">
        <v>402</v>
      </c>
      <c r="F164" s="426">
        <f>'3. Сведения об объёмах финансир'!E104+'3. Сведения об объёмах финансир'!D104</f>
        <v>255441.25721</v>
      </c>
      <c r="G164" s="190"/>
      <c r="H164" s="228"/>
    </row>
    <row r="165" spans="1:8" ht="106.5" customHeight="1">
      <c r="A165" s="273" t="s">
        <v>381</v>
      </c>
      <c r="B165" s="22" t="s">
        <v>359</v>
      </c>
      <c r="C165" s="22"/>
      <c r="D165" s="387"/>
      <c r="E165" s="388"/>
      <c r="F165" s="356">
        <v>15</v>
      </c>
      <c r="G165" s="186"/>
      <c r="H165" s="186"/>
    </row>
    <row r="166" spans="1:8" ht="104.25" customHeight="1">
      <c r="A166" s="273" t="s">
        <v>382</v>
      </c>
      <c r="B166" s="22" t="s">
        <v>359</v>
      </c>
      <c r="C166" s="22"/>
      <c r="D166" s="387"/>
      <c r="E166" s="388"/>
      <c r="F166" s="356">
        <v>15</v>
      </c>
      <c r="G166" s="187"/>
      <c r="H166" s="187"/>
    </row>
    <row r="167" spans="1:8" ht="81" customHeight="1">
      <c r="A167" s="273" t="s">
        <v>383</v>
      </c>
      <c r="B167" s="22" t="s">
        <v>359</v>
      </c>
      <c r="C167" s="22"/>
      <c r="D167" s="387"/>
      <c r="E167" s="388"/>
      <c r="F167" s="356">
        <v>3</v>
      </c>
      <c r="G167" s="187"/>
      <c r="H167" s="187"/>
    </row>
    <row r="168" spans="1:8" ht="90.75" customHeight="1">
      <c r="A168" s="273" t="s">
        <v>384</v>
      </c>
      <c r="B168" s="22" t="s">
        <v>359</v>
      </c>
      <c r="C168" s="22"/>
      <c r="D168" s="387"/>
      <c r="E168" s="388"/>
      <c r="F168" s="356">
        <v>10</v>
      </c>
      <c r="G168" s="187"/>
      <c r="H168" s="187"/>
    </row>
    <row r="169" spans="1:8" ht="42" customHeight="1">
      <c r="A169" s="182" t="str">
        <f>CONCATENATE('3. Сведения об объёмах финансир'!A105,'3. Сведения об объёмах финансир'!B105)</f>
        <v>4.1.Внедрение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B169" s="22" t="s">
        <v>359</v>
      </c>
      <c r="C169" s="204" t="s">
        <v>114</v>
      </c>
      <c r="D169" s="204" t="s">
        <v>115</v>
      </c>
      <c r="E169" s="318" t="s">
        <v>403</v>
      </c>
      <c r="F169" s="427">
        <f>'3. Сведения об объёмах финансир'!E105+'3. Сведения об объёмах финансир'!D105</f>
        <v>228176.49485000002</v>
      </c>
      <c r="G169" s="187"/>
      <c r="H169" s="187"/>
    </row>
    <row r="170" spans="1:8" ht="19.5" customHeight="1" thickBot="1">
      <c r="A170" s="183" t="str">
        <f>CONCATENATE('3. Сведения об объёмах финансир'!A106,'3. Сведения об объёмах финансир'!B106)</f>
        <v>4.2.Создание центров цифрового образования детей</v>
      </c>
      <c r="B170" s="501" t="s">
        <v>359</v>
      </c>
      <c r="C170" s="201" t="s">
        <v>114</v>
      </c>
      <c r="D170" s="201" t="s">
        <v>115</v>
      </c>
      <c r="E170" s="314" t="s">
        <v>404</v>
      </c>
      <c r="F170" s="428">
        <f>'3. Сведения об объёмах финансир'!D106+'3. Сведения об объёмах финансир'!E106</f>
        <v>27264.76236</v>
      </c>
      <c r="G170" s="188"/>
      <c r="H170" s="188"/>
    </row>
    <row r="171" spans="1:8" ht="29.25" customHeight="1" thickBot="1">
      <c r="A171" s="509" t="s">
        <v>154</v>
      </c>
      <c r="B171" s="510"/>
      <c r="C171" s="510"/>
      <c r="D171" s="510"/>
      <c r="E171" s="511"/>
      <c r="F171" s="512">
        <f>'3. Сведения об объёмах финансир'!E107+'3. Сведения об объёмах финансир'!D107</f>
        <v>2967544.55069</v>
      </c>
      <c r="G171" s="513"/>
      <c r="H171" s="514"/>
    </row>
    <row r="172" spans="1:8" ht="22.5" customHeight="1">
      <c r="A172" s="212" t="s">
        <v>9</v>
      </c>
      <c r="B172" s="195"/>
      <c r="C172" s="195"/>
      <c r="D172" s="195"/>
      <c r="E172" s="304"/>
      <c r="F172" s="256">
        <f>'3. Сведения об объёмах финансир'!D107</f>
        <v>243086.6</v>
      </c>
      <c r="G172" s="257"/>
      <c r="H172" s="258"/>
    </row>
    <row r="173" spans="1:8" ht="22.5" customHeight="1" thickBot="1">
      <c r="A173" s="213" t="s">
        <v>10</v>
      </c>
      <c r="B173" s="214"/>
      <c r="C173" s="214"/>
      <c r="D173" s="214"/>
      <c r="E173" s="309"/>
      <c r="F173" s="259">
        <f>'3. Сведения об объёмах финансир'!E107</f>
        <v>2724457.95069</v>
      </c>
      <c r="G173" s="260"/>
      <c r="H173" s="261"/>
    </row>
    <row r="174" spans="1:8" ht="27.75" customHeight="1">
      <c r="A174" s="650" t="s">
        <v>21</v>
      </c>
      <c r="B174" s="651"/>
      <c r="C174" s="651"/>
      <c r="D174" s="651"/>
      <c r="E174" s="651"/>
      <c r="F174" s="262">
        <f>'3. Сведения об объёмах финансир'!E108+'3. Сведения об объёмах финансир'!D108</f>
        <v>15363046.86392</v>
      </c>
      <c r="G174" s="263"/>
      <c r="H174" s="264"/>
    </row>
    <row r="175" spans="1:8" ht="22.5" customHeight="1">
      <c r="A175" s="287" t="s">
        <v>145</v>
      </c>
      <c r="B175" s="265"/>
      <c r="C175" s="265"/>
      <c r="D175" s="265"/>
      <c r="E175" s="310"/>
      <c r="F175" s="255">
        <f>'3. Сведения об объёмах финансир'!D108</f>
        <v>1287611.7000000002</v>
      </c>
      <c r="G175" s="266"/>
      <c r="H175" s="267"/>
    </row>
    <row r="176" spans="1:8" ht="22.5" customHeight="1" thickBot="1">
      <c r="A176" s="288" t="s">
        <v>146</v>
      </c>
      <c r="B176" s="268"/>
      <c r="C176" s="268"/>
      <c r="D176" s="268"/>
      <c r="E176" s="311"/>
      <c r="F176" s="259">
        <f>'3. Сведения об объёмах финансир'!E108</f>
        <v>14075435.163919998</v>
      </c>
      <c r="G176" s="269"/>
      <c r="H176" s="270"/>
    </row>
    <row r="177" spans="6:8" ht="12.75">
      <c r="F177" s="449"/>
      <c r="G177" s="271"/>
      <c r="H177" s="271"/>
    </row>
    <row r="178" spans="1:8" s="193" customFormat="1" ht="12.75">
      <c r="A178" s="178"/>
      <c r="B178" s="280"/>
      <c r="C178" s="178"/>
      <c r="D178" s="178"/>
      <c r="E178" s="312"/>
      <c r="F178" s="215"/>
      <c r="G178" s="178"/>
      <c r="H178" s="178"/>
    </row>
    <row r="179" ht="12.75">
      <c r="F179" s="215"/>
    </row>
    <row r="180" spans="1:6" ht="12.75">
      <c r="A180" s="216" t="s">
        <v>129</v>
      </c>
      <c r="F180" s="215"/>
    </row>
    <row r="181" ht="38.25" customHeight="1">
      <c r="F181" s="215"/>
    </row>
    <row r="182" ht="12.75">
      <c r="F182" s="215"/>
    </row>
    <row r="183" spans="1:6" ht="12.75">
      <c r="A183" s="178" t="s">
        <v>179</v>
      </c>
      <c r="F183" s="215"/>
    </row>
    <row r="184" ht="12.75">
      <c r="F184" s="215"/>
    </row>
    <row r="185" ht="12.75">
      <c r="F185" s="215"/>
    </row>
    <row r="186" ht="12.75">
      <c r="F186" s="215"/>
    </row>
    <row r="187" ht="12.75">
      <c r="F187" s="215"/>
    </row>
    <row r="188" ht="12.75">
      <c r="F188" s="215"/>
    </row>
    <row r="189" ht="12.75">
      <c r="F189" s="215"/>
    </row>
    <row r="190" ht="12.75">
      <c r="F190" s="215"/>
    </row>
    <row r="191" ht="12.75">
      <c r="F191" s="215"/>
    </row>
    <row r="192" ht="12.75">
      <c r="F192" s="215"/>
    </row>
    <row r="193" ht="12.75">
      <c r="F193" s="215"/>
    </row>
    <row r="194" ht="12.75">
      <c r="F194" s="215"/>
    </row>
    <row r="195" ht="12.75">
      <c r="F195" s="215"/>
    </row>
    <row r="196" ht="12.75">
      <c r="F196" s="215"/>
    </row>
    <row r="197" ht="12.75">
      <c r="F197" s="215"/>
    </row>
    <row r="198" ht="12.75">
      <c r="F198" s="215"/>
    </row>
    <row r="199" ht="12.75">
      <c r="F199" s="215"/>
    </row>
    <row r="200" ht="12.75">
      <c r="F200" s="215"/>
    </row>
    <row r="201" ht="12.75">
      <c r="F201" s="215"/>
    </row>
    <row r="202" ht="12.75">
      <c r="F202" s="215"/>
    </row>
    <row r="203" ht="12.75">
      <c r="F203" s="215"/>
    </row>
    <row r="204" ht="12.75">
      <c r="F204" s="215"/>
    </row>
    <row r="205" ht="12.75">
      <c r="F205" s="215"/>
    </row>
    <row r="206" ht="12.75">
      <c r="F206" s="215"/>
    </row>
    <row r="207" ht="12.75">
      <c r="F207" s="215"/>
    </row>
    <row r="208" ht="12.75">
      <c r="F208" s="215"/>
    </row>
    <row r="209" ht="12.75">
      <c r="F209" s="215"/>
    </row>
    <row r="210" ht="12.75">
      <c r="F210" s="215"/>
    </row>
    <row r="211" ht="12.75">
      <c r="F211" s="215"/>
    </row>
    <row r="212" ht="12.75">
      <c r="F212" s="215"/>
    </row>
    <row r="213" ht="12.75">
      <c r="F213" s="215"/>
    </row>
    <row r="214" ht="12.75">
      <c r="F214" s="215"/>
    </row>
    <row r="215" ht="12.75">
      <c r="F215" s="215"/>
    </row>
    <row r="216" ht="12.75">
      <c r="F216" s="215"/>
    </row>
    <row r="217" ht="12.75">
      <c r="F217" s="215"/>
    </row>
    <row r="218" ht="12.75">
      <c r="F218" s="215"/>
    </row>
    <row r="219" ht="12.75">
      <c r="F219" s="215"/>
    </row>
    <row r="220" ht="12.75">
      <c r="F220" s="215"/>
    </row>
    <row r="221" ht="12.75">
      <c r="F221" s="215"/>
    </row>
    <row r="222" ht="12.75">
      <c r="F222" s="215"/>
    </row>
    <row r="223" ht="12.75">
      <c r="F223" s="215"/>
    </row>
    <row r="224" ht="12.75">
      <c r="F224" s="215"/>
    </row>
    <row r="225" ht="12.75">
      <c r="F225" s="215"/>
    </row>
    <row r="226" ht="12.75">
      <c r="F226" s="215"/>
    </row>
    <row r="227" ht="12.75">
      <c r="F227" s="215"/>
    </row>
    <row r="228" ht="12.75">
      <c r="F228" s="215"/>
    </row>
    <row r="229" ht="12.75">
      <c r="F229" s="215"/>
    </row>
  </sheetData>
  <sheetProtection/>
  <mergeCells count="27">
    <mergeCell ref="E70:E73"/>
    <mergeCell ref="A174:E174"/>
    <mergeCell ref="A131:H131"/>
    <mergeCell ref="A139:H139"/>
    <mergeCell ref="A78:H78"/>
    <mergeCell ref="A97:H97"/>
    <mergeCell ref="A70:A73"/>
    <mergeCell ref="C70:C73"/>
    <mergeCell ref="D70:D73"/>
    <mergeCell ref="G70:G73"/>
    <mergeCell ref="A59:A62"/>
    <mergeCell ref="C59:C62"/>
    <mergeCell ref="G59:G62"/>
    <mergeCell ref="H59:H62"/>
    <mergeCell ref="E59:E62"/>
    <mergeCell ref="F59:F62"/>
    <mergeCell ref="D59:D62"/>
    <mergeCell ref="F70:F73"/>
    <mergeCell ref="A2:H2"/>
    <mergeCell ref="A3:A4"/>
    <mergeCell ref="B3:B4"/>
    <mergeCell ref="G3:H3"/>
    <mergeCell ref="C3:D3"/>
    <mergeCell ref="E3:E4"/>
    <mergeCell ref="H70:H73"/>
    <mergeCell ref="F3:F4"/>
    <mergeCell ref="A6:H6"/>
  </mergeCells>
  <hyperlinks>
    <hyperlink ref="A180" location="_ftnref1" display="_ftnref1"/>
  </hyperlinks>
  <printOptions/>
  <pageMargins left="0.2362204724409449" right="0" top="0.3937007874015748" bottom="0" header="0.1968503937007874" footer="0"/>
  <pageSetup horizontalDpi="600" verticalDpi="600" orientation="landscape" paperSize="9" scale="70" r:id="rId1"/>
  <headerFooter alignWithMargins="0">
    <oddHeader>&amp;C&amp;P+11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60" zoomScaleNormal="60" zoomScalePageLayoutView="0" workbookViewId="0" topLeftCell="A1">
      <selection activeCell="B3" sqref="B3"/>
    </sheetView>
  </sheetViews>
  <sheetFormatPr defaultColWidth="9.00390625" defaultRowHeight="12.75"/>
  <cols>
    <col min="1" max="1" width="70.125" style="0" customWidth="1"/>
    <col min="2" max="2" width="46.125" style="0" customWidth="1"/>
    <col min="3" max="3" width="77.875" style="0" customWidth="1"/>
  </cols>
  <sheetData>
    <row r="1" spans="1:3" ht="61.5" customHeight="1">
      <c r="A1" s="660" t="s">
        <v>494</v>
      </c>
      <c r="B1" s="661"/>
      <c r="C1" s="661"/>
    </row>
    <row r="3" spans="1:3" ht="63" customHeight="1">
      <c r="A3" s="32" t="s">
        <v>205</v>
      </c>
      <c r="B3" s="32" t="s">
        <v>170</v>
      </c>
      <c r="C3" s="32" t="s">
        <v>171</v>
      </c>
    </row>
    <row r="4" spans="1:3" ht="93.75">
      <c r="A4" s="33" t="s">
        <v>472</v>
      </c>
      <c r="B4" s="493" t="s">
        <v>172</v>
      </c>
      <c r="C4" s="494" t="s">
        <v>206</v>
      </c>
    </row>
    <row r="5" spans="1:3" ht="93.75">
      <c r="A5" s="33" t="s">
        <v>471</v>
      </c>
      <c r="B5" s="493" t="s">
        <v>172</v>
      </c>
      <c r="C5" s="494" t="s">
        <v>446</v>
      </c>
    </row>
    <row r="6" spans="1:3" ht="93.75">
      <c r="A6" s="33" t="s">
        <v>470</v>
      </c>
      <c r="B6" s="493" t="s">
        <v>172</v>
      </c>
      <c r="C6" s="494" t="s">
        <v>448</v>
      </c>
    </row>
    <row r="7" spans="1:3" ht="93.75">
      <c r="A7" s="33" t="s">
        <v>469</v>
      </c>
      <c r="B7" s="493" t="s">
        <v>172</v>
      </c>
      <c r="C7" s="494" t="s">
        <v>465</v>
      </c>
    </row>
    <row r="8" spans="1:3" ht="93.75">
      <c r="A8" s="33" t="s">
        <v>467</v>
      </c>
      <c r="B8" s="493" t="s">
        <v>172</v>
      </c>
      <c r="C8" s="662" t="s">
        <v>473</v>
      </c>
    </row>
    <row r="9" spans="1:3" ht="131.25">
      <c r="A9" s="33" t="s">
        <v>466</v>
      </c>
      <c r="B9" s="493" t="s">
        <v>172</v>
      </c>
      <c r="C9" s="663"/>
    </row>
    <row r="10" spans="1:3" ht="93.75">
      <c r="A10" s="33" t="s">
        <v>468</v>
      </c>
      <c r="B10" s="493" t="s">
        <v>172</v>
      </c>
      <c r="C10" s="664"/>
    </row>
    <row r="11" spans="1:3" ht="131.25">
      <c r="A11" s="33" t="s">
        <v>484</v>
      </c>
      <c r="B11" s="493" t="s">
        <v>172</v>
      </c>
      <c r="C11" s="662" t="s">
        <v>488</v>
      </c>
    </row>
    <row r="12" spans="1:3" ht="93.75">
      <c r="A12" s="33" t="s">
        <v>485</v>
      </c>
      <c r="B12" s="493" t="s">
        <v>172</v>
      </c>
      <c r="C12" s="664"/>
    </row>
    <row r="13" spans="1:3" ht="75">
      <c r="A13" s="33" t="s">
        <v>486</v>
      </c>
      <c r="B13" s="493" t="s">
        <v>172</v>
      </c>
      <c r="C13" s="494" t="s">
        <v>487</v>
      </c>
    </row>
    <row r="14" ht="105" customHeight="1"/>
    <row r="15" ht="114" customHeight="1"/>
    <row r="16" ht="115.5" customHeight="1"/>
    <row r="17" ht="114.75" customHeight="1"/>
    <row r="18" ht="12.75" customHeight="1"/>
    <row r="19" ht="12.75" customHeight="1"/>
  </sheetData>
  <sheetProtection/>
  <mergeCells count="3">
    <mergeCell ref="A1:C1"/>
    <mergeCell ref="C8:C10"/>
    <mergeCell ref="C11:C12"/>
  </mergeCells>
  <printOptions/>
  <pageMargins left="0.7086614173228347" right="0.7086614173228347" top="0.5905511811023623" bottom="0" header="0.31496062992125984" footer="0.31496062992125984"/>
  <pageSetup horizontalDpi="600" verticalDpi="600" orientation="landscape" paperSize="9" scale="65" r:id="rId1"/>
  <headerFooter>
    <oddHeader>&amp;C22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9.25390625" style="0" bestFit="1" customWidth="1"/>
    <col min="2" max="2" width="27.625" style="0" customWidth="1"/>
    <col min="3" max="3" width="10.75390625" style="0" bestFit="1" customWidth="1"/>
    <col min="4" max="4" width="11.625" style="0" customWidth="1"/>
    <col min="5" max="5" width="9.25390625" style="0" bestFit="1" customWidth="1"/>
    <col min="6" max="6" width="11.75390625" style="0" customWidth="1"/>
    <col min="7" max="7" width="19.375" style="0" customWidth="1"/>
    <col min="8" max="8" width="36.625" style="0" customWidth="1"/>
  </cols>
  <sheetData>
    <row r="1" spans="1:8" ht="12.75">
      <c r="A1" s="665" t="s">
        <v>435</v>
      </c>
      <c r="B1" s="665"/>
      <c r="C1" s="665"/>
      <c r="D1" s="665"/>
      <c r="E1" s="665"/>
      <c r="F1" s="665"/>
      <c r="G1" s="665"/>
      <c r="H1" s="665"/>
    </row>
    <row r="2" spans="1:8" ht="13.5" thickBot="1">
      <c r="A2" s="178"/>
      <c r="B2" s="178"/>
      <c r="C2" s="178"/>
      <c r="D2" s="178"/>
      <c r="E2" s="178"/>
      <c r="F2" s="178"/>
      <c r="G2" s="178"/>
      <c r="H2" s="178"/>
    </row>
    <row r="3" spans="1:8" ht="42.75" customHeight="1" thickBot="1">
      <c r="A3" s="666" t="s">
        <v>407</v>
      </c>
      <c r="B3" s="666" t="s">
        <v>408</v>
      </c>
      <c r="C3" s="668" t="s">
        <v>433</v>
      </c>
      <c r="D3" s="669"/>
      <c r="E3" s="668" t="s">
        <v>434</v>
      </c>
      <c r="F3" s="669"/>
      <c r="G3" s="666" t="s">
        <v>409</v>
      </c>
      <c r="H3" s="666" t="s">
        <v>410</v>
      </c>
    </row>
    <row r="4" spans="1:8" ht="69" customHeight="1" thickBot="1">
      <c r="A4" s="667"/>
      <c r="B4" s="667"/>
      <c r="C4" s="471" t="s">
        <v>411</v>
      </c>
      <c r="D4" s="471" t="s">
        <v>412</v>
      </c>
      <c r="E4" s="471" t="s">
        <v>411</v>
      </c>
      <c r="F4" s="471" t="s">
        <v>412</v>
      </c>
      <c r="G4" s="667"/>
      <c r="H4" s="667"/>
    </row>
    <row r="5" spans="1:8" ht="13.5" thickBot="1">
      <c r="A5" s="470">
        <v>1</v>
      </c>
      <c r="B5" s="471">
        <v>2</v>
      </c>
      <c r="C5" s="471">
        <v>3</v>
      </c>
      <c r="D5" s="471">
        <v>4</v>
      </c>
      <c r="E5" s="471">
        <v>5</v>
      </c>
      <c r="F5" s="471">
        <v>6</v>
      </c>
      <c r="G5" s="471">
        <v>7</v>
      </c>
      <c r="H5" s="471">
        <v>8</v>
      </c>
    </row>
    <row r="6" spans="1:8" ht="13.5" thickBot="1">
      <c r="A6" s="472" t="s">
        <v>122</v>
      </c>
      <c r="B6" s="473" t="s">
        <v>413</v>
      </c>
      <c r="C6" s="473">
        <f>C10+C11+C12</f>
        <v>401507.5</v>
      </c>
      <c r="D6" s="473">
        <f>D10+D11+D12</f>
        <v>401507.5</v>
      </c>
      <c r="E6" s="473" t="s">
        <v>301</v>
      </c>
      <c r="F6" s="473" t="s">
        <v>301</v>
      </c>
      <c r="G6" s="473"/>
      <c r="H6" s="473"/>
    </row>
    <row r="7" spans="1:8" ht="141" thickBot="1">
      <c r="A7" s="499"/>
      <c r="B7" s="497" t="s">
        <v>414</v>
      </c>
      <c r="C7" s="496" t="s">
        <v>301</v>
      </c>
      <c r="D7" s="496" t="s">
        <v>301</v>
      </c>
      <c r="E7" s="496">
        <v>42</v>
      </c>
      <c r="F7" s="496">
        <v>42</v>
      </c>
      <c r="G7" s="496"/>
      <c r="H7" s="496"/>
    </row>
    <row r="8" spans="1:8" ht="77.25" thickBot="1">
      <c r="A8" s="499"/>
      <c r="B8" s="497" t="s">
        <v>416</v>
      </c>
      <c r="C8" s="496" t="s">
        <v>301</v>
      </c>
      <c r="D8" s="496" t="s">
        <v>301</v>
      </c>
      <c r="E8" s="496">
        <v>300</v>
      </c>
      <c r="F8" s="496">
        <v>300</v>
      </c>
      <c r="G8" s="496"/>
      <c r="H8" s="497"/>
    </row>
    <row r="9" spans="1:8" ht="166.5" thickBot="1">
      <c r="A9" s="499"/>
      <c r="B9" s="497" t="s">
        <v>417</v>
      </c>
      <c r="C9" s="496" t="s">
        <v>301</v>
      </c>
      <c r="D9" s="496" t="s">
        <v>301</v>
      </c>
      <c r="E9" s="496">
        <v>2</v>
      </c>
      <c r="F9" s="496">
        <v>2</v>
      </c>
      <c r="G9" s="496"/>
      <c r="H9" s="497"/>
    </row>
    <row r="10" spans="1:8" ht="64.5" thickBot="1">
      <c r="A10" s="470"/>
      <c r="B10" s="474" t="s">
        <v>415</v>
      </c>
      <c r="C10" s="471">
        <v>31824</v>
      </c>
      <c r="D10" s="471">
        <v>31824</v>
      </c>
      <c r="E10" s="471" t="s">
        <v>301</v>
      </c>
      <c r="F10" s="471" t="s">
        <v>301</v>
      </c>
      <c r="G10" s="471"/>
      <c r="H10" s="474"/>
    </row>
    <row r="11" spans="1:8" ht="90" thickBot="1">
      <c r="A11" s="479"/>
      <c r="B11" s="480" t="s">
        <v>436</v>
      </c>
      <c r="C11" s="479">
        <v>355186.8</v>
      </c>
      <c r="D11" s="479">
        <v>355186.8</v>
      </c>
      <c r="E11" s="479" t="s">
        <v>301</v>
      </c>
      <c r="F11" s="479" t="s">
        <v>301</v>
      </c>
      <c r="G11" s="479"/>
      <c r="H11" s="481"/>
    </row>
    <row r="12" spans="1:8" ht="102.75" thickBot="1">
      <c r="A12" s="470"/>
      <c r="B12" s="474" t="s">
        <v>418</v>
      </c>
      <c r="C12" s="471">
        <v>14496.7</v>
      </c>
      <c r="D12" s="471">
        <v>14496.7</v>
      </c>
      <c r="E12" s="471" t="s">
        <v>301</v>
      </c>
      <c r="F12" s="471" t="s">
        <v>301</v>
      </c>
      <c r="G12" s="471"/>
      <c r="H12" s="474"/>
    </row>
    <row r="13" spans="1:8" ht="13.5" thickBot="1">
      <c r="A13" s="472" t="s">
        <v>124</v>
      </c>
      <c r="B13" s="475" t="s">
        <v>419</v>
      </c>
      <c r="C13" s="473">
        <f>C17+C18+C19+C20+C21</f>
        <v>142677.9</v>
      </c>
      <c r="D13" s="473">
        <f>D17+D18+D19+D20+D21</f>
        <v>138778.3</v>
      </c>
      <c r="E13" s="473" t="s">
        <v>301</v>
      </c>
      <c r="F13" s="473" t="s">
        <v>301</v>
      </c>
      <c r="G13" s="473"/>
      <c r="H13" s="475"/>
    </row>
    <row r="14" spans="1:8" ht="102.75" thickBot="1">
      <c r="A14" s="499"/>
      <c r="B14" s="500" t="s">
        <v>437</v>
      </c>
      <c r="C14" s="496" t="s">
        <v>301</v>
      </c>
      <c r="D14" s="496" t="s">
        <v>301</v>
      </c>
      <c r="E14" s="496">
        <v>81</v>
      </c>
      <c r="F14" s="496">
        <v>85</v>
      </c>
      <c r="G14" s="496"/>
      <c r="H14" s="496"/>
    </row>
    <row r="15" spans="1:8" ht="115.5" thickBot="1">
      <c r="A15" s="499"/>
      <c r="B15" s="498" t="s">
        <v>439</v>
      </c>
      <c r="C15" s="496" t="s">
        <v>301</v>
      </c>
      <c r="D15" s="496" t="s">
        <v>301</v>
      </c>
      <c r="E15" s="496">
        <v>59.1</v>
      </c>
      <c r="F15" s="496">
        <v>46</v>
      </c>
      <c r="G15" s="496"/>
      <c r="H15" s="497"/>
    </row>
    <row r="16" spans="1:8" ht="128.25" thickBot="1">
      <c r="A16" s="499"/>
      <c r="B16" s="495" t="s">
        <v>438</v>
      </c>
      <c r="C16" s="496" t="s">
        <v>301</v>
      </c>
      <c r="D16" s="496" t="s">
        <v>301</v>
      </c>
      <c r="E16" s="496">
        <v>44.7</v>
      </c>
      <c r="F16" s="496">
        <v>33</v>
      </c>
      <c r="G16" s="496"/>
      <c r="H16" s="497"/>
    </row>
    <row r="17" spans="1:8" ht="26.25" thickBot="1">
      <c r="A17" s="470"/>
      <c r="B17" s="474" t="s">
        <v>464</v>
      </c>
      <c r="C17" s="471">
        <v>18800.4</v>
      </c>
      <c r="D17" s="471">
        <v>18800.4</v>
      </c>
      <c r="E17" s="471" t="s">
        <v>301</v>
      </c>
      <c r="F17" s="471" t="s">
        <v>301</v>
      </c>
      <c r="G17" s="471"/>
      <c r="H17" s="474"/>
    </row>
    <row r="18" spans="1:8" ht="77.25" thickBot="1">
      <c r="A18" s="470"/>
      <c r="B18" s="474" t="s">
        <v>420</v>
      </c>
      <c r="C18" s="471">
        <v>10213.9</v>
      </c>
      <c r="D18" s="471">
        <v>10213.9</v>
      </c>
      <c r="E18" s="471" t="s">
        <v>301</v>
      </c>
      <c r="F18" s="471" t="s">
        <v>301</v>
      </c>
      <c r="G18" s="471"/>
      <c r="H18" s="474"/>
    </row>
    <row r="19" spans="1:8" ht="26.25" thickBot="1">
      <c r="A19" s="470"/>
      <c r="B19" s="474" t="s">
        <v>421</v>
      </c>
      <c r="C19" s="471">
        <v>73355.8</v>
      </c>
      <c r="D19" s="471">
        <v>69456.2</v>
      </c>
      <c r="E19" s="471" t="s">
        <v>301</v>
      </c>
      <c r="F19" s="471" t="s">
        <v>301</v>
      </c>
      <c r="G19" s="471"/>
      <c r="H19" s="474"/>
    </row>
    <row r="20" spans="1:8" ht="141" thickBot="1">
      <c r="A20" s="470"/>
      <c r="B20" s="474" t="s">
        <v>285</v>
      </c>
      <c r="C20" s="471">
        <v>10578.2</v>
      </c>
      <c r="D20" s="471">
        <v>10578.2</v>
      </c>
      <c r="E20" s="471" t="s">
        <v>301</v>
      </c>
      <c r="F20" s="471" t="s">
        <v>301</v>
      </c>
      <c r="G20" s="471"/>
      <c r="H20" s="474"/>
    </row>
    <row r="21" spans="1:8" ht="90" thickBot="1">
      <c r="A21" s="470"/>
      <c r="B21" s="474" t="s">
        <v>422</v>
      </c>
      <c r="C21" s="471">
        <v>29729.6</v>
      </c>
      <c r="D21" s="471">
        <v>29729.6</v>
      </c>
      <c r="E21" s="471" t="s">
        <v>301</v>
      </c>
      <c r="F21" s="471" t="s">
        <v>301</v>
      </c>
      <c r="G21" s="471"/>
      <c r="H21" s="474"/>
    </row>
    <row r="22" spans="1:8" ht="26.25" thickBot="1">
      <c r="A22" s="472" t="s">
        <v>125</v>
      </c>
      <c r="B22" s="475" t="s">
        <v>423</v>
      </c>
      <c r="C22" s="473">
        <f>C26+C27</f>
        <v>189827.7</v>
      </c>
      <c r="D22" s="473">
        <f>D26+D27</f>
        <v>189827.7</v>
      </c>
      <c r="E22" s="473" t="s">
        <v>191</v>
      </c>
      <c r="F22" s="473" t="s">
        <v>191</v>
      </c>
      <c r="G22" s="473"/>
      <c r="H22" s="475"/>
    </row>
    <row r="23" spans="1:8" ht="204.75" thickBot="1">
      <c r="A23" s="499"/>
      <c r="B23" s="495" t="s">
        <v>245</v>
      </c>
      <c r="C23" s="496" t="s">
        <v>301</v>
      </c>
      <c r="D23" s="496" t="s">
        <v>301</v>
      </c>
      <c r="E23" s="496"/>
      <c r="F23" s="496"/>
      <c r="G23" s="496"/>
      <c r="H23" s="497"/>
    </row>
    <row r="24" spans="1:8" ht="142.5" customHeight="1" thickBot="1">
      <c r="A24" s="499"/>
      <c r="B24" s="498" t="s">
        <v>247</v>
      </c>
      <c r="C24" s="496" t="s">
        <v>301</v>
      </c>
      <c r="D24" s="496" t="s">
        <v>301</v>
      </c>
      <c r="E24" s="496"/>
      <c r="F24" s="496"/>
      <c r="G24" s="496"/>
      <c r="H24" s="497"/>
    </row>
    <row r="25" spans="1:8" ht="90" customHeight="1" thickBot="1">
      <c r="A25" s="499"/>
      <c r="B25" s="498" t="s">
        <v>248</v>
      </c>
      <c r="C25" s="496" t="s">
        <v>301</v>
      </c>
      <c r="D25" s="496" t="s">
        <v>301</v>
      </c>
      <c r="E25" s="496"/>
      <c r="F25" s="496"/>
      <c r="G25" s="496"/>
      <c r="H25" s="497"/>
    </row>
    <row r="26" spans="1:8" ht="90" thickBot="1">
      <c r="A26" s="470"/>
      <c r="B26" s="474" t="s">
        <v>290</v>
      </c>
      <c r="C26" s="471">
        <v>162866.5</v>
      </c>
      <c r="D26" s="471">
        <v>162866.5</v>
      </c>
      <c r="E26" s="471" t="s">
        <v>301</v>
      </c>
      <c r="F26" s="471" t="s">
        <v>301</v>
      </c>
      <c r="G26" s="471"/>
      <c r="H26" s="474"/>
    </row>
    <row r="27" spans="1:8" ht="26.25" thickBot="1">
      <c r="A27" s="470"/>
      <c r="B27" s="474" t="s">
        <v>291</v>
      </c>
      <c r="C27" s="479">
        <v>26961.2</v>
      </c>
      <c r="D27" s="479">
        <v>26961.2</v>
      </c>
      <c r="E27" s="471" t="s">
        <v>301</v>
      </c>
      <c r="F27" s="471" t="s">
        <v>301</v>
      </c>
      <c r="G27" s="471"/>
      <c r="H27" s="474"/>
    </row>
    <row r="28" spans="1:8" ht="13.5" thickBot="1">
      <c r="A28" s="560" t="s">
        <v>126</v>
      </c>
      <c r="B28" s="561" t="s">
        <v>424</v>
      </c>
      <c r="C28" s="560">
        <f>C30</f>
        <v>7500</v>
      </c>
      <c r="D28" s="560">
        <f>D30</f>
        <v>7500</v>
      </c>
      <c r="E28" s="560" t="s">
        <v>191</v>
      </c>
      <c r="F28" s="560" t="s">
        <v>191</v>
      </c>
      <c r="G28" s="560"/>
      <c r="H28" s="561"/>
    </row>
    <row r="29" spans="1:8" ht="77.25" thickBot="1">
      <c r="A29" s="470"/>
      <c r="B29" s="474" t="s">
        <v>425</v>
      </c>
      <c r="C29" s="471" t="s">
        <v>301</v>
      </c>
      <c r="D29" s="471" t="s">
        <v>301</v>
      </c>
      <c r="E29" s="471">
        <v>10</v>
      </c>
      <c r="F29" s="471">
        <v>0</v>
      </c>
      <c r="G29" s="471"/>
      <c r="H29" s="474"/>
    </row>
    <row r="30" spans="1:8" ht="90" thickBot="1">
      <c r="A30" s="470"/>
      <c r="B30" s="474" t="s">
        <v>282</v>
      </c>
      <c r="C30" s="471">
        <v>7500</v>
      </c>
      <c r="D30" s="471">
        <v>7500</v>
      </c>
      <c r="E30" s="471" t="s">
        <v>301</v>
      </c>
      <c r="F30" s="471" t="s">
        <v>301</v>
      </c>
      <c r="G30" s="471"/>
      <c r="H30" s="474"/>
    </row>
    <row r="31" spans="1:8" ht="64.5" thickBot="1">
      <c r="A31" s="472" t="s">
        <v>127</v>
      </c>
      <c r="B31" s="475" t="s">
        <v>426</v>
      </c>
      <c r="C31" s="473">
        <f>C35+C36+C37</f>
        <v>269648</v>
      </c>
      <c r="D31" s="473">
        <f>D35+D36+D37</f>
        <v>269222.5</v>
      </c>
      <c r="E31" s="473" t="s">
        <v>191</v>
      </c>
      <c r="F31" s="473" t="s">
        <v>191</v>
      </c>
      <c r="G31" s="473"/>
      <c r="H31" s="475"/>
    </row>
    <row r="32" spans="1:8" ht="141" thickBot="1">
      <c r="A32" s="470"/>
      <c r="B32" s="474" t="s">
        <v>427</v>
      </c>
      <c r="C32" s="471" t="s">
        <v>301</v>
      </c>
      <c r="D32" s="471" t="s">
        <v>301</v>
      </c>
      <c r="E32" s="471">
        <v>100</v>
      </c>
      <c r="F32" s="471">
        <v>0</v>
      </c>
      <c r="G32" s="471"/>
      <c r="H32" s="474"/>
    </row>
    <row r="33" spans="1:8" ht="230.25" thickBot="1">
      <c r="A33" s="470"/>
      <c r="B33" s="474" t="s">
        <v>227</v>
      </c>
      <c r="C33" s="471" t="s">
        <v>301</v>
      </c>
      <c r="D33" s="471" t="s">
        <v>301</v>
      </c>
      <c r="E33" s="471">
        <v>15</v>
      </c>
      <c r="F33" s="471">
        <v>0</v>
      </c>
      <c r="G33" s="471"/>
      <c r="H33" s="474"/>
    </row>
    <row r="34" spans="1:8" ht="51.75" thickBot="1">
      <c r="A34" s="470"/>
      <c r="B34" s="474" t="s">
        <v>430</v>
      </c>
      <c r="C34" s="471" t="s">
        <v>301</v>
      </c>
      <c r="D34" s="471" t="s">
        <v>301</v>
      </c>
      <c r="E34" s="471">
        <v>0</v>
      </c>
      <c r="F34" s="471">
        <v>0</v>
      </c>
      <c r="G34" s="471"/>
      <c r="H34" s="474"/>
    </row>
    <row r="35" spans="1:8" ht="115.5" thickBot="1">
      <c r="A35" s="476"/>
      <c r="B35" s="477" t="s">
        <v>428</v>
      </c>
      <c r="C35" s="478">
        <v>189333.7</v>
      </c>
      <c r="D35" s="478">
        <v>189333.7</v>
      </c>
      <c r="E35" s="478" t="s">
        <v>301</v>
      </c>
      <c r="F35" s="478" t="s">
        <v>301</v>
      </c>
      <c r="G35" s="478"/>
      <c r="H35" s="477"/>
    </row>
    <row r="36" spans="1:8" ht="243" thickBot="1">
      <c r="A36" s="470"/>
      <c r="B36" s="474" t="s">
        <v>429</v>
      </c>
      <c r="C36" s="471">
        <v>1850.7</v>
      </c>
      <c r="D36" s="471">
        <v>1850.7</v>
      </c>
      <c r="E36" s="471" t="s">
        <v>301</v>
      </c>
      <c r="F36" s="471" t="s">
        <v>301</v>
      </c>
      <c r="G36" s="471"/>
      <c r="H36" s="474"/>
    </row>
    <row r="37" spans="1:8" ht="141" thickBot="1">
      <c r="A37" s="470"/>
      <c r="B37" s="474" t="s">
        <v>431</v>
      </c>
      <c r="C37" s="471">
        <v>78463.6</v>
      </c>
      <c r="D37" s="471">
        <v>78038.1</v>
      </c>
      <c r="E37" s="471" t="s">
        <v>301</v>
      </c>
      <c r="F37" s="471" t="s">
        <v>301</v>
      </c>
      <c r="G37" s="471"/>
      <c r="H37" s="474"/>
    </row>
    <row r="38" spans="1:8" ht="13.5" thickBot="1">
      <c r="A38" s="472"/>
      <c r="B38" s="475" t="s">
        <v>432</v>
      </c>
      <c r="C38" s="473">
        <f>C6+C13+C22+C28+C31</f>
        <v>1011161.1000000001</v>
      </c>
      <c r="D38" s="473">
        <f>D6+D13+D22+D28+D31</f>
        <v>1006836</v>
      </c>
      <c r="E38" s="473" t="s">
        <v>301</v>
      </c>
      <c r="F38" s="473" t="s">
        <v>301</v>
      </c>
      <c r="G38" s="473" t="s">
        <v>301</v>
      </c>
      <c r="H38" s="473" t="s">
        <v>301</v>
      </c>
    </row>
  </sheetData>
  <sheetProtection/>
  <mergeCells count="7">
    <mergeCell ref="A1:H1"/>
    <mergeCell ref="G3:G4"/>
    <mergeCell ref="H3:H4"/>
    <mergeCell ref="A3:A4"/>
    <mergeCell ref="B3:B4"/>
    <mergeCell ref="C3:D3"/>
    <mergeCell ref="E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Костылев</cp:lastModifiedBy>
  <cp:lastPrinted>2020-07-20T07:29:15Z</cp:lastPrinted>
  <dcterms:created xsi:type="dcterms:W3CDTF">2015-04-08T07:12:40Z</dcterms:created>
  <dcterms:modified xsi:type="dcterms:W3CDTF">2021-02-12T12:50:17Z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