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Лист1!$A$1:$J$29</definedName>
  </definedNames>
  <calcPr calcId="162913"/>
</workbook>
</file>

<file path=xl/calcChain.xml><?xml version="1.0" encoding="utf-8"?>
<calcChain xmlns="http://schemas.openxmlformats.org/spreadsheetml/2006/main">
  <c r="G115" i="1" l="1"/>
  <c r="F115" i="1"/>
  <c r="E115" i="1"/>
  <c r="G111" i="1"/>
  <c r="E111" i="1"/>
  <c r="G110" i="1"/>
  <c r="E110" i="1"/>
  <c r="E100" i="1" s="1"/>
  <c r="E109" i="1"/>
  <c r="G108" i="1"/>
  <c r="E108" i="1"/>
  <c r="G107" i="1"/>
  <c r="F107" i="1"/>
  <c r="E107" i="1"/>
  <c r="G106" i="1"/>
  <c r="F106" i="1"/>
  <c r="F100" i="1" s="1"/>
  <c r="E106" i="1"/>
  <c r="G105" i="1"/>
  <c r="F105" i="1"/>
  <c r="E105" i="1"/>
  <c r="G104" i="1"/>
  <c r="F104" i="1"/>
  <c r="E104" i="1"/>
  <c r="G103" i="1"/>
  <c r="G100" i="1" s="1"/>
  <c r="F103" i="1"/>
  <c r="E103" i="1"/>
  <c r="E102" i="1"/>
  <c r="E101" i="1"/>
  <c r="G81" i="1"/>
  <c r="F81" i="1"/>
  <c r="E81" i="1"/>
  <c r="G78" i="1"/>
  <c r="E78" i="1"/>
  <c r="E77" i="1"/>
  <c r="G74" i="1"/>
  <c r="E74" i="1"/>
  <c r="G72" i="1"/>
  <c r="G71" i="1"/>
  <c r="E71" i="1"/>
  <c r="E68" i="1" s="1"/>
  <c r="G68" i="1"/>
  <c r="F68" i="1"/>
  <c r="G64" i="1"/>
  <c r="F64" i="1"/>
  <c r="E64" i="1"/>
  <c r="G56" i="1"/>
  <c r="F56" i="1"/>
  <c r="E56" i="1"/>
  <c r="G55" i="1"/>
  <c r="E55" i="1"/>
  <c r="G51" i="1"/>
  <c r="G48" i="1" s="1"/>
  <c r="E51" i="1"/>
  <c r="E48" i="1" s="1"/>
  <c r="F48" i="1"/>
  <c r="G44" i="1"/>
  <c r="F44" i="1"/>
  <c r="E44" i="1"/>
</calcChain>
</file>

<file path=xl/sharedStrings.xml><?xml version="1.0" encoding="utf-8"?>
<sst xmlns="http://schemas.openxmlformats.org/spreadsheetml/2006/main" count="257" uniqueCount="103">
  <si>
    <t>№ п/п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</si>
  <si>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</si>
  <si>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</si>
  <si>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</si>
  <si>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</si>
  <si>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План (первона-чальный)</t>
  </si>
  <si>
    <t>План (уточнён-ный)</t>
  </si>
  <si>
    <t>Наименование государственной программы</t>
  </si>
  <si>
    <t>Сведения о выполнении государственных заданий на оказание государственных услуг (выполнение работ) за 2021 год</t>
  </si>
  <si>
    <t>Приложение</t>
  </si>
  <si>
    <t>План (первоначальный</t>
  </si>
  <si>
    <t>Факт</t>
  </si>
  <si>
    <t>Оказание государственной услуги «Реализация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служащих»</t>
  </si>
  <si>
    <t xml:space="preserve">число обучающихся   </t>
  </si>
  <si>
    <t>человек</t>
  </si>
  <si>
    <t>Оказание государственной услуги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звена»</t>
  </si>
  <si>
    <t>Оказание государственной услуги «Реализация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»</t>
  </si>
  <si>
    <t>человеко-час</t>
  </si>
  <si>
    <t>Оказание государственной услуги «Реализация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обучающимся с ограниченными возможностями здоровья (ОВЗ)»</t>
  </si>
  <si>
    <t>реализация дополнительных общеразвивающих программ (ественно-научное направление)</t>
  </si>
  <si>
    <t>дети за исключением детей с ограниченными возможностями здоровья (ОВЗ) и детей-инвалидов, очная форма</t>
  </si>
  <si>
    <t>дети за исключением детей с ограниченными возможностями здоровья (ОВЗ) и детей-инвалидов, Очная с применением сетевой формы реализации форма</t>
  </si>
  <si>
    <t>реализация дополнительных общеразвивающих программ (техническое направление)</t>
  </si>
  <si>
    <t>дети за исключением детей с ограниченными возможностями здоровья (ОВЗ) и детей-инвалидов,очная</t>
  </si>
  <si>
    <t>дети за исключением детей с ограниченными возможностями здоровья (ОВЗ) и детей-инвалидов, Очная с применением сетевой формы реализации</t>
  </si>
  <si>
    <t>дети за исключением детей с ограниченными возможностями здоровья (ОВЗ) и детей-инвалидов, очная</t>
  </si>
  <si>
    <t>дети за исключением детей с ограниченными возможностями здоровья (ОВЗ) и детей-инвалидов, очная с применением сетевой формы реализации</t>
  </si>
  <si>
    <t xml:space="preserve">дети за исключением детей с ограниченными возможностями здоровья (ОВЗ) и детей-инвалидов, очная </t>
  </si>
  <si>
    <t>организация отдыха детей и молодежи в каникулярное время с круглосуточным пребыванием</t>
  </si>
  <si>
    <t>в каникулярное время с круглосуточным пребыванием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</si>
  <si>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</si>
  <si>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</t>
  </si>
  <si>
    <t>человеко-часы</t>
  </si>
  <si>
    <t>дети за исключением детей с ограниченными возможностями здоровья (ОВЗ) и детей-инвалидов, Заочная с применением дистанционных образовательных технологий и электронного обучения</t>
  </si>
  <si>
    <t>дети за исключением детей с ограниченными возможностями здоровья (ОВЗ) и детей-инвалидов, очная с примене-нием сетевой формы реализа-ции</t>
  </si>
  <si>
    <t>реализация дополнительных общеразвивающих программ (социально-педагогическое  направление)</t>
  </si>
  <si>
    <t>реализация дополнительных общеразвивающих программ (художественное направление)</t>
  </si>
  <si>
    <t>реализация дополнительных общеразвивающих программ (физкультурно-спортивное направление)</t>
  </si>
  <si>
    <t>дети за исключением детей с ограниченными возможностями здоровья (ОВЗ) и детей-инвалидов, электронное обучение</t>
  </si>
  <si>
    <t>дети с ограниченными возможностями здоровья (ОВЗ), очная с применением сетевой формы реализации</t>
  </si>
  <si>
    <t xml:space="preserve">дети с ограниченными возможностями здоровья (ОВЗ), очная </t>
  </si>
  <si>
    <t>реализация дополнительных общеразвивающих программ (туристско-краеведческое направление)</t>
  </si>
  <si>
    <t>дети с ограниченными возможностями здоровья (ОВЗ), очная с применением сетевой формы</t>
  </si>
  <si>
    <t>Оказание государственной услуги "Организация отдыха детей и молодежи в каникулярное время с дневным пребыванием"</t>
  </si>
  <si>
    <t>количество человеко-дней</t>
  </si>
  <si>
    <t>человеко-день</t>
  </si>
  <si>
    <t>ОГКОУ "Школа №23"</t>
  </si>
  <si>
    <t>ОГКОУ "Школа-интернат №92"</t>
  </si>
  <si>
    <t>ОГБОУ "Школа-интернат №89"</t>
  </si>
  <si>
    <t>ОГКОУ "Школа №39"</t>
  </si>
  <si>
    <t>ОГКОУ "Школа-интернат №16"</t>
  </si>
  <si>
    <t>ОГКОУ "Школа №19"</t>
  </si>
  <si>
    <t>ОГКОУ "Школа-интернат №18"</t>
  </si>
  <si>
    <t>ОГКОУ "Измайловская школа-интернат"</t>
  </si>
  <si>
    <t>ОГКОУ "Школа-интернат №91"</t>
  </si>
  <si>
    <t>ОГКОУ "Школа №11"</t>
  </si>
  <si>
    <t>ОГКОУ "Барановская школа-интернат"</t>
  </si>
  <si>
    <t>ОГКОУ "Школа-интернат№88 "Улыбка"</t>
  </si>
  <si>
    <t>Оказание государственной услуги «Реализация адаптированных основных общеобразовательных программ дошкольного образования»</t>
  </si>
  <si>
    <t xml:space="preserve"> человек</t>
  </si>
  <si>
    <t>Барановская школа-интернат</t>
  </si>
  <si>
    <t>Оказание государственной услуги «Реализация адаптированных основных общеобразовательных программ начального общего образования»</t>
  </si>
  <si>
    <t>ОГКОУ "Школа-интернат №87"</t>
  </si>
  <si>
    <t>ОГКОУ "Школа-интернат №26"</t>
  </si>
  <si>
    <t>ОГКОУ "Школа-интернат №88 "Улыбка"</t>
  </si>
  <si>
    <t>ОГКОУ "Школа-интернат №89"</t>
  </si>
  <si>
    <t>Оказание государственной услуги «Реализация адаптированных основных общеобразовательных программ среднего общего образования»</t>
  </si>
  <si>
    <t>ОГКОУ "Школа-интернат №19"</t>
  </si>
  <si>
    <t>Реализация адаптированных основных общеобразовательных программ начального общего образования (с расстройствами аутистического спектра).</t>
  </si>
  <si>
    <t>Оказание государственной услуги «Обучение по адаптированным общеобразовательным программам для детей с умственной отсталостью, находящихся на длительном лечении в медицинских организациях»</t>
  </si>
  <si>
    <t>Оказание государственной услуги «Реализация  основных общеобразовательных программам начального общего образования  для длительно болеющих детей, находящихся в стационаре»</t>
  </si>
  <si>
    <t>Оказание государственной услуги «Реализация  основных общеобразовательных программам основного общего образования  для длительно болеющих детей, находящихся в стационаре»</t>
  </si>
  <si>
    <t>Оказание государственной услуги «Реализация  основных общеобразовательных программам среднего общего образования  для длительно болеющих детей, находящихся в стационаре»</t>
  </si>
  <si>
    <t>Оказание государсвенной услуги "Реализация  основных общеобразовательных программ начального общего образования"</t>
  </si>
  <si>
    <t>Оказание государсвенной услуги "Реализация  основных общеобразовательных программ основного общего образования"</t>
  </si>
  <si>
    <t>количество человек</t>
  </si>
  <si>
    <t>ОГКОУ "Школа-интернат №88"</t>
  </si>
  <si>
    <t>Реализация дополнительных профессиональных программ повышения квалификации</t>
  </si>
  <si>
    <t>Количество человеко-часов</t>
  </si>
  <si>
    <t>Человеко-час</t>
  </si>
  <si>
    <t>Оценка качества образования</t>
  </si>
  <si>
    <t>Единица</t>
  </si>
  <si>
    <t>Количество разработанных документов</t>
  </si>
  <si>
    <t>Количество разработанных отчетов</t>
  </si>
  <si>
    <t>Организация проведения общественно-значимых мероприятий в сфере образования, науки и молодежной политики</t>
  </si>
  <si>
    <t>Штука</t>
  </si>
  <si>
    <t>Ведение информационных ресурсов и баз данных</t>
  </si>
  <si>
    <t>Количество информационных ресурсов и баз данных</t>
  </si>
  <si>
    <t>Информационно-технологическое обеспечение управления системой образования</t>
  </si>
  <si>
    <t>Количество составленных отчетов</t>
  </si>
  <si>
    <t>Количество обращений</t>
  </si>
  <si>
    <t>Методическое обеспечение образовательной деятельности</t>
  </si>
  <si>
    <t xml:space="preserve"> Количество мероприятий</t>
  </si>
  <si>
    <t>Количество участников мероприятий</t>
  </si>
  <si>
    <t>Человек</t>
  </si>
  <si>
    <t>Осуществление издательской деятельности</t>
  </si>
  <si>
    <t>Количество номеров</t>
  </si>
  <si>
    <r>
      <t>Оказание государственной услуги «Реализация адаптированных основных общеобразовательных программ основного общего образования</t>
    </r>
    <r>
      <rPr>
        <b/>
        <sz val="8"/>
        <rFont val="PT Astra Serif"/>
        <family val="1"/>
        <charset val="204"/>
      </rPr>
      <t>»</t>
    </r>
  </si>
  <si>
    <r>
      <t>Оказание государственной услуги «Реализация адаптированных основных общеобразовательных программ для детей с умственной отсталостью</t>
    </r>
    <r>
      <rPr>
        <b/>
        <sz val="8"/>
        <rFont val="PT Astra Serif"/>
        <family val="1"/>
        <charset val="204"/>
      </rPr>
      <t>»</t>
    </r>
  </si>
  <si>
    <r>
      <t>Оказание государственной услуги</t>
    </r>
    <r>
      <rPr>
        <b/>
        <sz val="10"/>
        <rFont val="PT Astra Serif"/>
        <family val="1"/>
        <charset val="204"/>
      </rPr>
      <t xml:space="preserve"> «Содержание детей»</t>
    </r>
  </si>
  <si>
    <r>
      <t>Оказание государственной услуги</t>
    </r>
    <r>
      <rPr>
        <b/>
        <sz val="10"/>
        <rFont val="PT Astra Serif"/>
        <family val="1"/>
        <charset val="204"/>
      </rPr>
      <t xml:space="preserve"> «Коррекционно-развивающая, компенсирующая, логопедическая помощь обучающимся"</t>
    </r>
  </si>
  <si>
    <r>
      <t>Оказание государственной услуги</t>
    </r>
    <r>
      <rPr>
        <b/>
        <sz val="10"/>
        <rFont val="PT Astra Serif"/>
        <family val="1"/>
        <charset val="204"/>
      </rPr>
      <t xml:space="preserve"> «Психолого-педагогическое консультирование обучающихся, их родителей (законных представителей) и пеагогических работников»</t>
    </r>
  </si>
  <si>
    <r>
      <t xml:space="preserve">Расходы на оказание государственной услуги (выполнение работы), </t>
    </r>
    <r>
      <rPr>
        <b/>
        <sz val="11"/>
        <color theme="1"/>
        <rFont val="PT Astra Serif"/>
        <family val="1"/>
        <charset val="204"/>
      </rPr>
      <t>тыс.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</si>
</sst>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sz val="11"/>
      <name val="PT Astra Serif"/>
      <family val="1"/>
      <charset val="204"/>
    </font>
    <font>
      <b/>
      <sz val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zoomScale="85" zoomScaleNormal="85" zoomScaleSheetLayoutView="100" workbookViewId="0">
      <selection activeCell="H10" sqref="H10"/>
    </sheetView>
  </sheetViews>
  <sheetFormatPr defaultRowHeight="13.8" x14ac:dyDescent="0.25"/>
  <cols>
    <col min="1" max="1" width="8.88671875" style="14"/>
    <col min="2" max="2" width="60.77734375" style="14" customWidth="1"/>
    <col min="3" max="3" width="45.88671875" style="14" customWidth="1"/>
    <col min="4" max="4" width="22.109375" style="14" customWidth="1"/>
    <col min="5" max="7" width="10.77734375" style="14" customWidth="1"/>
    <col min="8" max="8" width="23.109375" style="14" customWidth="1"/>
    <col min="9" max="9" width="17.77734375" style="14" customWidth="1"/>
    <col min="10" max="10" width="19" style="14" customWidth="1"/>
    <col min="11" max="11" width="24.5546875" style="14" customWidth="1"/>
    <col min="12" max="12" width="21.6640625" style="14" customWidth="1"/>
    <col min="13" max="13" width="20.77734375" style="14" customWidth="1"/>
    <col min="14" max="14" width="16.44140625" style="14" customWidth="1"/>
    <col min="15" max="15" width="16.88671875" style="14" customWidth="1"/>
    <col min="16" max="16" width="17.21875" style="14" customWidth="1"/>
    <col min="17" max="16384" width="8.88671875" style="14"/>
  </cols>
  <sheetData>
    <row r="1" spans="1:16" x14ac:dyDescent="0.25">
      <c r="J1" s="1" t="s">
        <v>9</v>
      </c>
    </row>
    <row r="2" spans="1:16" x14ac:dyDescent="0.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6" s="15" customFormat="1" ht="31.2" customHeigh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/>
      <c r="G4" s="5"/>
      <c r="H4" s="5" t="s">
        <v>102</v>
      </c>
      <c r="I4" s="5"/>
      <c r="J4" s="5"/>
    </row>
    <row r="5" spans="1:16" s="15" customFormat="1" ht="41.4" x14ac:dyDescent="0.3">
      <c r="A5" s="4"/>
      <c r="B5" s="5"/>
      <c r="C5" s="5"/>
      <c r="D5" s="5"/>
      <c r="E5" s="6" t="s">
        <v>5</v>
      </c>
      <c r="F5" s="6" t="s">
        <v>6</v>
      </c>
      <c r="G5" s="6" t="s">
        <v>11</v>
      </c>
      <c r="H5" s="6" t="s">
        <v>10</v>
      </c>
      <c r="I5" s="6" t="s">
        <v>6</v>
      </c>
      <c r="J5" s="6" t="s">
        <v>11</v>
      </c>
    </row>
    <row r="6" spans="1:16" ht="18" customHeight="1" x14ac:dyDescent="0.25">
      <c r="A6" s="7" t="s">
        <v>7</v>
      </c>
      <c r="B6" s="8"/>
      <c r="C6" s="8"/>
      <c r="D6" s="8"/>
      <c r="E6" s="8"/>
      <c r="F6" s="8"/>
      <c r="G6" s="8"/>
      <c r="H6" s="8"/>
      <c r="I6" s="8"/>
      <c r="J6" s="9"/>
      <c r="K6" s="16"/>
      <c r="L6" s="16"/>
      <c r="M6" s="16"/>
      <c r="N6" s="16"/>
      <c r="O6" s="16"/>
      <c r="P6" s="16"/>
    </row>
    <row r="7" spans="1:16" ht="58.8" customHeight="1" x14ac:dyDescent="0.25">
      <c r="A7" s="10">
        <v>1</v>
      </c>
      <c r="B7" s="17" t="s">
        <v>12</v>
      </c>
      <c r="C7" s="30" t="s">
        <v>13</v>
      </c>
      <c r="D7" s="30" t="s">
        <v>14</v>
      </c>
      <c r="E7" s="10">
        <v>3508</v>
      </c>
      <c r="F7" s="10">
        <v>3379</v>
      </c>
      <c r="G7" s="10">
        <v>3333</v>
      </c>
      <c r="H7" s="18">
        <v>339093.82742000005</v>
      </c>
      <c r="I7" s="18">
        <v>337158.41327999998</v>
      </c>
      <c r="J7" s="18">
        <v>335313.50312999997</v>
      </c>
      <c r="K7" s="15"/>
      <c r="L7" s="15"/>
      <c r="M7" s="15"/>
      <c r="N7" s="16"/>
      <c r="O7" s="16"/>
      <c r="P7" s="16"/>
    </row>
    <row r="8" spans="1:16" ht="57.6" customHeight="1" x14ac:dyDescent="0.25">
      <c r="A8" s="10">
        <v>2</v>
      </c>
      <c r="B8" s="17" t="s">
        <v>15</v>
      </c>
      <c r="C8" s="30" t="s">
        <v>13</v>
      </c>
      <c r="D8" s="30" t="s">
        <v>14</v>
      </c>
      <c r="E8" s="10">
        <v>9209.5</v>
      </c>
      <c r="F8" s="10">
        <v>8914.6</v>
      </c>
      <c r="G8" s="10">
        <v>8853</v>
      </c>
      <c r="H8" s="18">
        <v>890217.99060000002</v>
      </c>
      <c r="I8" s="18">
        <v>889503.51274000003</v>
      </c>
      <c r="J8" s="18">
        <v>890648.36288999999</v>
      </c>
      <c r="K8" s="15"/>
      <c r="L8" s="15"/>
      <c r="M8" s="15"/>
      <c r="N8" s="16"/>
      <c r="O8" s="16"/>
      <c r="P8" s="16"/>
    </row>
    <row r="9" spans="1:16" ht="70.2" customHeight="1" x14ac:dyDescent="0.25">
      <c r="A9" s="10">
        <v>3</v>
      </c>
      <c r="B9" s="17" t="s">
        <v>16</v>
      </c>
      <c r="C9" s="31" t="s">
        <v>32</v>
      </c>
      <c r="D9" s="30" t="s">
        <v>17</v>
      </c>
      <c r="E9" s="10">
        <v>12202</v>
      </c>
      <c r="F9" s="10">
        <v>12202</v>
      </c>
      <c r="G9" s="10">
        <v>12202</v>
      </c>
      <c r="H9" s="18">
        <v>53164.655500000001</v>
      </c>
      <c r="I9" s="18">
        <v>54879.291499999999</v>
      </c>
      <c r="J9" s="18">
        <v>55332.271500000003</v>
      </c>
      <c r="K9" s="16"/>
      <c r="L9" s="16"/>
      <c r="M9" s="16"/>
      <c r="N9" s="16"/>
      <c r="O9" s="16"/>
      <c r="P9" s="16"/>
    </row>
    <row r="10" spans="1:16" ht="95.4" customHeight="1" x14ac:dyDescent="0.25">
      <c r="A10" s="10">
        <v>4</v>
      </c>
      <c r="B10" s="17" t="s">
        <v>18</v>
      </c>
      <c r="C10" s="31" t="s">
        <v>32</v>
      </c>
      <c r="D10" s="30" t="s">
        <v>17</v>
      </c>
      <c r="E10" s="10">
        <v>58447</v>
      </c>
      <c r="F10" s="10">
        <v>58447</v>
      </c>
      <c r="G10" s="10">
        <v>58447</v>
      </c>
      <c r="H10" s="18">
        <v>28998.902999999998</v>
      </c>
      <c r="I10" s="18">
        <v>29934.159</v>
      </c>
      <c r="J10" s="18">
        <v>30181.239000000001</v>
      </c>
      <c r="K10" s="16"/>
      <c r="L10" s="16"/>
      <c r="M10" s="16"/>
      <c r="N10" s="16"/>
      <c r="O10" s="16"/>
      <c r="P10" s="16"/>
    </row>
    <row r="11" spans="1:16" ht="60" customHeight="1" x14ac:dyDescent="0.25">
      <c r="A11" s="10">
        <v>5</v>
      </c>
      <c r="B11" s="19" t="s">
        <v>19</v>
      </c>
      <c r="C11" s="10" t="s">
        <v>20</v>
      </c>
      <c r="D11" s="10" t="s">
        <v>17</v>
      </c>
      <c r="E11" s="20">
        <v>16200</v>
      </c>
      <c r="F11" s="20">
        <v>16200</v>
      </c>
      <c r="G11" s="20">
        <v>19316</v>
      </c>
      <c r="H11" s="18">
        <v>1305.3477866394819</v>
      </c>
      <c r="I11" s="18">
        <v>2004.9152765591268</v>
      </c>
      <c r="J11" s="18">
        <v>2529.0654956852791</v>
      </c>
      <c r="K11" s="16"/>
      <c r="N11" s="16"/>
      <c r="O11" s="16"/>
      <c r="P11" s="16"/>
    </row>
    <row r="12" spans="1:16" ht="72.599999999999994" customHeight="1" x14ac:dyDescent="0.25">
      <c r="A12" s="10">
        <v>6</v>
      </c>
      <c r="B12" s="19" t="s">
        <v>19</v>
      </c>
      <c r="C12" s="10" t="s">
        <v>21</v>
      </c>
      <c r="D12" s="10" t="s">
        <v>17</v>
      </c>
      <c r="E12" s="20">
        <v>167136</v>
      </c>
      <c r="F12" s="20">
        <v>167136</v>
      </c>
      <c r="G12" s="20">
        <v>166817</v>
      </c>
      <c r="H12" s="18">
        <v>13467.321460973855</v>
      </c>
      <c r="I12" s="18">
        <v>20684.785164381865</v>
      </c>
      <c r="J12" s="18">
        <v>21841.536487561149</v>
      </c>
      <c r="K12" s="16"/>
    </row>
    <row r="13" spans="1:16" ht="90.6" customHeight="1" x14ac:dyDescent="0.25">
      <c r="A13" s="10">
        <v>7</v>
      </c>
      <c r="B13" s="19" t="s">
        <v>19</v>
      </c>
      <c r="C13" s="10" t="s">
        <v>33</v>
      </c>
      <c r="D13" s="10" t="s">
        <v>17</v>
      </c>
      <c r="E13" s="20">
        <v>6752</v>
      </c>
      <c r="F13" s="20">
        <v>6752</v>
      </c>
      <c r="G13" s="20">
        <v>6536</v>
      </c>
      <c r="H13" s="18">
        <v>544.05606514751753</v>
      </c>
      <c r="I13" s="18">
        <v>835.62888563748299</v>
      </c>
      <c r="J13" s="18">
        <v>855.76579414987486</v>
      </c>
    </row>
    <row r="14" spans="1:16" ht="60" customHeight="1" x14ac:dyDescent="0.25">
      <c r="A14" s="10">
        <v>8</v>
      </c>
      <c r="B14" s="19" t="s">
        <v>22</v>
      </c>
      <c r="C14" s="10" t="s">
        <v>23</v>
      </c>
      <c r="D14" s="10" t="s">
        <v>17</v>
      </c>
      <c r="E14" s="20">
        <v>122748</v>
      </c>
      <c r="F14" s="20">
        <v>122748</v>
      </c>
      <c r="G14" s="20">
        <v>124915</v>
      </c>
      <c r="H14" s="18">
        <v>9890.6685255816737</v>
      </c>
      <c r="I14" s="18">
        <v>15191.317306609857</v>
      </c>
      <c r="J14" s="18">
        <v>16355.260736877543</v>
      </c>
    </row>
    <row r="15" spans="1:16" ht="72" customHeight="1" x14ac:dyDescent="0.25">
      <c r="A15" s="10">
        <v>9</v>
      </c>
      <c r="B15" s="19" t="s">
        <v>22</v>
      </c>
      <c r="C15" s="10" t="s">
        <v>24</v>
      </c>
      <c r="D15" s="10" t="s">
        <v>17</v>
      </c>
      <c r="E15" s="20">
        <v>36288</v>
      </c>
      <c r="F15" s="20">
        <v>36288</v>
      </c>
      <c r="G15" s="20">
        <v>36000</v>
      </c>
      <c r="H15" s="18">
        <v>2923.9790420724394</v>
      </c>
      <c r="I15" s="18">
        <v>4491.0102194924439</v>
      </c>
      <c r="J15" s="18">
        <v>4713.5202860152231</v>
      </c>
    </row>
    <row r="16" spans="1:16" ht="85.8" customHeight="1" x14ac:dyDescent="0.25">
      <c r="A16" s="10">
        <v>10</v>
      </c>
      <c r="B16" s="19" t="s">
        <v>22</v>
      </c>
      <c r="C16" s="10" t="s">
        <v>33</v>
      </c>
      <c r="D16" s="10" t="s">
        <v>17</v>
      </c>
      <c r="E16" s="20">
        <v>720</v>
      </c>
      <c r="F16" s="20">
        <v>720</v>
      </c>
      <c r="G16" s="20">
        <v>1776</v>
      </c>
      <c r="H16" s="18">
        <v>58.015457183976977</v>
      </c>
      <c r="I16" s="18">
        <v>89.107345624850069</v>
      </c>
      <c r="J16" s="18">
        <v>232.53366744341761</v>
      </c>
    </row>
    <row r="17" spans="1:10" ht="63" customHeight="1" x14ac:dyDescent="0.25">
      <c r="A17" s="10">
        <v>11</v>
      </c>
      <c r="B17" s="19" t="s">
        <v>35</v>
      </c>
      <c r="C17" s="10" t="s">
        <v>25</v>
      </c>
      <c r="D17" s="10" t="s">
        <v>17</v>
      </c>
      <c r="E17" s="20">
        <v>79068</v>
      </c>
      <c r="F17" s="20">
        <v>79068</v>
      </c>
      <c r="G17" s="20">
        <v>52930</v>
      </c>
      <c r="H17" s="18">
        <v>6371.0641230870715</v>
      </c>
      <c r="I17" s="18">
        <v>9785.4716720356191</v>
      </c>
      <c r="J17" s="18">
        <v>6930.1841316329374</v>
      </c>
    </row>
    <row r="18" spans="1:10" ht="72" customHeight="1" x14ac:dyDescent="0.25">
      <c r="A18" s="10">
        <v>12</v>
      </c>
      <c r="B18" s="19" t="s">
        <v>35</v>
      </c>
      <c r="C18" s="10" t="s">
        <v>26</v>
      </c>
      <c r="D18" s="10" t="s">
        <v>17</v>
      </c>
      <c r="E18" s="20">
        <v>48960</v>
      </c>
      <c r="F18" s="20">
        <v>48960</v>
      </c>
      <c r="G18" s="20">
        <v>46851</v>
      </c>
      <c r="H18" s="18">
        <v>3945.0510885104345</v>
      </c>
      <c r="I18" s="18">
        <v>6059.2995024898055</v>
      </c>
      <c r="J18" s="18">
        <v>6134.2538588916432</v>
      </c>
    </row>
    <row r="19" spans="1:10" ht="62.4" customHeight="1" x14ac:dyDescent="0.25">
      <c r="A19" s="10">
        <v>13</v>
      </c>
      <c r="B19" s="19" t="s">
        <v>35</v>
      </c>
      <c r="C19" s="10" t="s">
        <v>38</v>
      </c>
      <c r="D19" s="10" t="s">
        <v>17</v>
      </c>
      <c r="E19" s="20">
        <v>14688</v>
      </c>
      <c r="F19" s="20">
        <v>14688</v>
      </c>
      <c r="G19" s="20">
        <v>13903</v>
      </c>
      <c r="H19" s="18">
        <v>1183.5153265531303</v>
      </c>
      <c r="I19" s="18">
        <v>1817.7898507469415</v>
      </c>
      <c r="J19" s="18">
        <v>1820.3353482352677</v>
      </c>
    </row>
    <row r="20" spans="1:10" ht="76.2" customHeight="1" x14ac:dyDescent="0.25">
      <c r="A20" s="10">
        <v>14</v>
      </c>
      <c r="B20" s="19" t="s">
        <v>36</v>
      </c>
      <c r="C20" s="10" t="s">
        <v>27</v>
      </c>
      <c r="D20" s="10" t="s">
        <v>17</v>
      </c>
      <c r="E20" s="20">
        <v>189672</v>
      </c>
      <c r="F20" s="20">
        <v>189672</v>
      </c>
      <c r="G20" s="20">
        <v>208000</v>
      </c>
      <c r="H20" s="18">
        <v>15283.205270832335</v>
      </c>
      <c r="I20" s="18">
        <v>23473.845082439671</v>
      </c>
      <c r="J20" s="18">
        <v>27233.672763643506</v>
      </c>
    </row>
    <row r="21" spans="1:10" ht="62.4" customHeight="1" x14ac:dyDescent="0.25">
      <c r="A21" s="10">
        <v>15</v>
      </c>
      <c r="B21" s="19" t="s">
        <v>36</v>
      </c>
      <c r="C21" s="10" t="s">
        <v>26</v>
      </c>
      <c r="D21" s="10" t="s">
        <v>17</v>
      </c>
      <c r="E21" s="20">
        <v>25920</v>
      </c>
      <c r="F21" s="20">
        <v>25920</v>
      </c>
      <c r="G21" s="20">
        <v>24663</v>
      </c>
      <c r="H21" s="18">
        <v>2088.5564586231712</v>
      </c>
      <c r="I21" s="18">
        <v>3207.8644424946028</v>
      </c>
      <c r="J21" s="18">
        <v>3229.1541892775954</v>
      </c>
    </row>
    <row r="22" spans="1:10" ht="74.400000000000006" customHeight="1" x14ac:dyDescent="0.25">
      <c r="A22" s="10">
        <v>16</v>
      </c>
      <c r="B22" s="19" t="s">
        <v>36</v>
      </c>
      <c r="C22" s="10" t="s">
        <v>39</v>
      </c>
      <c r="D22" s="10" t="s">
        <v>17</v>
      </c>
      <c r="E22" s="20">
        <v>1296</v>
      </c>
      <c r="F22" s="20">
        <v>1296</v>
      </c>
      <c r="G22" s="20">
        <v>1188</v>
      </c>
      <c r="H22" s="18">
        <v>104.42782293115856</v>
      </c>
      <c r="I22" s="18">
        <v>160.39322212473016</v>
      </c>
      <c r="J22" s="18">
        <v>155.54616943850235</v>
      </c>
    </row>
    <row r="23" spans="1:10" ht="59.4" customHeight="1" x14ac:dyDescent="0.25">
      <c r="A23" s="10">
        <v>17</v>
      </c>
      <c r="B23" s="19" t="s">
        <v>37</v>
      </c>
      <c r="C23" s="10" t="s">
        <v>27</v>
      </c>
      <c r="D23" s="10" t="s">
        <v>17</v>
      </c>
      <c r="E23" s="20">
        <v>73240</v>
      </c>
      <c r="F23" s="20">
        <v>73240</v>
      </c>
      <c r="G23" s="20">
        <v>68003</v>
      </c>
      <c r="H23" s="18">
        <v>5901.4612279923249</v>
      </c>
      <c r="I23" s="18">
        <v>9064.1972132833598</v>
      </c>
      <c r="J23" s="18">
        <v>8903.7088891636995</v>
      </c>
    </row>
    <row r="24" spans="1:10" ht="40.200000000000003" customHeight="1" x14ac:dyDescent="0.25">
      <c r="A24" s="10">
        <v>18</v>
      </c>
      <c r="B24" s="19" t="s">
        <v>37</v>
      </c>
      <c r="C24" s="10" t="s">
        <v>40</v>
      </c>
      <c r="D24" s="10" t="s">
        <v>17</v>
      </c>
      <c r="E24" s="20">
        <v>2016</v>
      </c>
      <c r="F24" s="20">
        <v>2016</v>
      </c>
      <c r="G24" s="20">
        <v>2000</v>
      </c>
      <c r="H24" s="18">
        <v>162.44328011513554</v>
      </c>
      <c r="I24" s="18">
        <v>249.50056774958023</v>
      </c>
      <c r="J24" s="18">
        <v>261.8622381119568</v>
      </c>
    </row>
    <row r="25" spans="1:10" ht="66" customHeight="1" x14ac:dyDescent="0.25">
      <c r="A25" s="10">
        <v>19</v>
      </c>
      <c r="B25" s="19" t="s">
        <v>37</v>
      </c>
      <c r="C25" s="10" t="s">
        <v>34</v>
      </c>
      <c r="D25" s="10" t="s">
        <v>17</v>
      </c>
      <c r="E25" s="20">
        <v>15552</v>
      </c>
      <c r="F25" s="20">
        <v>15552</v>
      </c>
      <c r="G25" s="20">
        <v>8552</v>
      </c>
      <c r="H25" s="18">
        <v>1253.1338751739027</v>
      </c>
      <c r="I25" s="18">
        <v>1924.7186654967618</v>
      </c>
      <c r="J25" s="18">
        <v>1119.7229301667271</v>
      </c>
    </row>
    <row r="26" spans="1:10" ht="57" customHeight="1" x14ac:dyDescent="0.25">
      <c r="A26" s="10">
        <v>20</v>
      </c>
      <c r="B26" s="19" t="s">
        <v>41</v>
      </c>
      <c r="C26" s="10" t="s">
        <v>27</v>
      </c>
      <c r="D26" s="10" t="s">
        <v>17</v>
      </c>
      <c r="E26" s="20">
        <v>74376</v>
      </c>
      <c r="F26" s="20">
        <v>74376</v>
      </c>
      <c r="G26" s="20">
        <v>53348</v>
      </c>
      <c r="H26" s="18">
        <v>5992.9967271048208</v>
      </c>
      <c r="I26" s="18">
        <v>9204.7888030470131</v>
      </c>
      <c r="J26" s="18">
        <v>6984.9133393983357</v>
      </c>
    </row>
    <row r="27" spans="1:10" ht="76.8" customHeight="1" x14ac:dyDescent="0.25">
      <c r="A27" s="10">
        <v>21</v>
      </c>
      <c r="B27" s="19" t="s">
        <v>41</v>
      </c>
      <c r="C27" s="10" t="s">
        <v>24</v>
      </c>
      <c r="D27" s="10" t="s">
        <v>17</v>
      </c>
      <c r="E27" s="20">
        <v>117288</v>
      </c>
      <c r="F27" s="20">
        <v>117288</v>
      </c>
      <c r="G27" s="20">
        <v>117000</v>
      </c>
      <c r="H27" s="18">
        <v>9450.7179752698503</v>
      </c>
      <c r="I27" s="18">
        <v>14515.586602288078</v>
      </c>
      <c r="J27" s="18">
        <v>15318.940929549472</v>
      </c>
    </row>
    <row r="28" spans="1:10" ht="72.599999999999994" customHeight="1" x14ac:dyDescent="0.25">
      <c r="A28" s="10">
        <v>22</v>
      </c>
      <c r="B28" s="19" t="s">
        <v>41</v>
      </c>
      <c r="C28" s="10" t="s">
        <v>42</v>
      </c>
      <c r="D28" s="10" t="s">
        <v>17</v>
      </c>
      <c r="E28" s="20">
        <v>7560</v>
      </c>
      <c r="F28" s="20">
        <v>7560</v>
      </c>
      <c r="G28" s="20">
        <v>5214</v>
      </c>
      <c r="H28" s="18">
        <v>609.16230043175824</v>
      </c>
      <c r="I28" s="18">
        <v>935.62712906092577</v>
      </c>
      <c r="J28" s="18">
        <v>682.67485475787134</v>
      </c>
    </row>
    <row r="29" spans="1:10" ht="41.4" x14ac:dyDescent="0.25">
      <c r="A29" s="10">
        <v>23</v>
      </c>
      <c r="B29" s="19" t="s">
        <v>41</v>
      </c>
      <c r="C29" s="10" t="s">
        <v>38</v>
      </c>
      <c r="D29" s="10" t="s">
        <v>17</v>
      </c>
      <c r="E29" s="20">
        <v>1080</v>
      </c>
      <c r="F29" s="20">
        <v>1080</v>
      </c>
      <c r="G29" s="20">
        <v>0</v>
      </c>
      <c r="H29" s="18">
        <v>87.023185775965473</v>
      </c>
      <c r="I29" s="18">
        <v>133.66101843727512</v>
      </c>
      <c r="J29" s="18">
        <v>0</v>
      </c>
    </row>
    <row r="30" spans="1:10" ht="40.799999999999997" customHeight="1" x14ac:dyDescent="0.25">
      <c r="A30" s="10">
        <v>24</v>
      </c>
      <c r="B30" s="19" t="s">
        <v>28</v>
      </c>
      <c r="C30" s="10" t="s">
        <v>29</v>
      </c>
      <c r="D30" s="10" t="s">
        <v>14</v>
      </c>
      <c r="E30" s="20">
        <v>5600</v>
      </c>
      <c r="F30" s="20">
        <v>5600</v>
      </c>
      <c r="G30" s="20">
        <v>0</v>
      </c>
      <c r="H30" s="18">
        <v>1360.2529999999999</v>
      </c>
      <c r="I30" s="18">
        <v>1360.2529999999999</v>
      </c>
      <c r="J30" s="18">
        <v>0</v>
      </c>
    </row>
    <row r="31" spans="1:10" ht="39.6" x14ac:dyDescent="0.25">
      <c r="A31" s="4">
        <v>25</v>
      </c>
      <c r="B31" s="21" t="s">
        <v>43</v>
      </c>
      <c r="C31" s="32" t="s">
        <v>44</v>
      </c>
      <c r="D31" s="32" t="s">
        <v>45</v>
      </c>
      <c r="E31" s="20">
        <v>232</v>
      </c>
      <c r="F31" s="20">
        <v>232</v>
      </c>
      <c r="G31" s="20">
        <v>240</v>
      </c>
      <c r="H31" s="18">
        <v>918.726</v>
      </c>
      <c r="I31" s="18">
        <v>640.11168000000009</v>
      </c>
      <c r="J31" s="18">
        <v>640.11168000000009</v>
      </c>
    </row>
    <row r="32" spans="1:10" hidden="1" x14ac:dyDescent="0.25">
      <c r="A32" s="4"/>
      <c r="B32" s="23" t="s">
        <v>46</v>
      </c>
      <c r="C32" s="33"/>
      <c r="D32" s="33"/>
      <c r="E32" s="20">
        <v>24</v>
      </c>
      <c r="F32" s="20">
        <v>24</v>
      </c>
      <c r="G32" s="20">
        <v>62</v>
      </c>
      <c r="H32" s="18">
        <v>8884.8986000000004</v>
      </c>
      <c r="I32" s="18">
        <v>8882.2286000000004</v>
      </c>
      <c r="J32" s="18">
        <v>8626.1224000000002</v>
      </c>
    </row>
    <row r="33" spans="1:10" hidden="1" x14ac:dyDescent="0.25">
      <c r="A33" s="4"/>
      <c r="B33" s="23" t="s">
        <v>47</v>
      </c>
      <c r="C33" s="33"/>
      <c r="D33" s="33"/>
      <c r="E33" s="20">
        <v>10</v>
      </c>
      <c r="F33" s="20">
        <v>10</v>
      </c>
      <c r="G33" s="20">
        <v>10</v>
      </c>
      <c r="H33" s="18">
        <v>11106.123250000001</v>
      </c>
      <c r="I33" s="18">
        <v>11102.785749999999</v>
      </c>
      <c r="J33" s="18">
        <v>10782.653</v>
      </c>
    </row>
    <row r="34" spans="1:10" hidden="1" x14ac:dyDescent="0.25">
      <c r="A34" s="4"/>
      <c r="B34" s="23" t="s">
        <v>48</v>
      </c>
      <c r="C34" s="33"/>
      <c r="D34" s="33"/>
      <c r="E34" s="20">
        <v>15</v>
      </c>
      <c r="F34" s="20">
        <v>15</v>
      </c>
      <c r="G34" s="20">
        <v>15</v>
      </c>
      <c r="H34" s="18">
        <v>3998.2043699999999</v>
      </c>
      <c r="I34" s="18">
        <v>3997.0028700000003</v>
      </c>
      <c r="J34" s="18">
        <v>3881.7550799999999</v>
      </c>
    </row>
    <row r="35" spans="1:10" hidden="1" x14ac:dyDescent="0.25">
      <c r="A35" s="4"/>
      <c r="B35" s="23" t="s">
        <v>49</v>
      </c>
      <c r="C35" s="33"/>
      <c r="D35" s="33"/>
      <c r="E35" s="20">
        <v>0</v>
      </c>
      <c r="F35" s="20">
        <v>0</v>
      </c>
      <c r="G35" s="20">
        <v>0</v>
      </c>
      <c r="H35" s="18">
        <v>205685.40259000001</v>
      </c>
      <c r="I35" s="18">
        <v>205623.59208999999</v>
      </c>
      <c r="J35" s="18">
        <v>201419.95804</v>
      </c>
    </row>
    <row r="36" spans="1:10" hidden="1" x14ac:dyDescent="0.25">
      <c r="A36" s="4"/>
      <c r="B36" s="23" t="s">
        <v>50</v>
      </c>
      <c r="C36" s="33"/>
      <c r="D36" s="33"/>
      <c r="E36" s="20">
        <v>30</v>
      </c>
      <c r="F36" s="20">
        <v>30</v>
      </c>
      <c r="G36" s="20">
        <v>0</v>
      </c>
      <c r="H36" s="18">
        <v>5775.1840899999997</v>
      </c>
      <c r="I36" s="18">
        <v>5773.44859</v>
      </c>
      <c r="J36" s="18">
        <v>7332.2040399999996</v>
      </c>
    </row>
    <row r="37" spans="1:10" hidden="1" x14ac:dyDescent="0.25">
      <c r="A37" s="4"/>
      <c r="B37" s="23" t="s">
        <v>51</v>
      </c>
      <c r="C37" s="33"/>
      <c r="D37" s="33"/>
      <c r="E37" s="20">
        <v>15</v>
      </c>
      <c r="F37" s="20">
        <v>15</v>
      </c>
      <c r="G37" s="20">
        <v>15</v>
      </c>
      <c r="H37" s="18">
        <v>6663.6739500000003</v>
      </c>
      <c r="I37" s="18">
        <v>6661.6714499999998</v>
      </c>
      <c r="J37" s="18">
        <v>6469.5918000000001</v>
      </c>
    </row>
    <row r="38" spans="1:10" hidden="1" x14ac:dyDescent="0.25">
      <c r="A38" s="4"/>
      <c r="B38" s="23" t="s">
        <v>52</v>
      </c>
      <c r="C38" s="33"/>
      <c r="D38" s="33"/>
      <c r="E38" s="20">
        <v>20</v>
      </c>
      <c r="F38" s="20">
        <v>20</v>
      </c>
      <c r="G38" s="20">
        <v>20</v>
      </c>
      <c r="H38" s="18">
        <v>23544.98129</v>
      </c>
      <c r="I38" s="18">
        <v>23537.905790000001</v>
      </c>
      <c r="J38" s="18">
        <v>24584.448840000001</v>
      </c>
    </row>
    <row r="39" spans="1:10" hidden="1" x14ac:dyDescent="0.25">
      <c r="A39" s="4"/>
      <c r="B39" s="23" t="s">
        <v>53</v>
      </c>
      <c r="C39" s="33"/>
      <c r="D39" s="33"/>
      <c r="E39" s="20">
        <v>18</v>
      </c>
      <c r="F39" s="20">
        <v>18</v>
      </c>
      <c r="G39" s="20">
        <v>18</v>
      </c>
      <c r="H39" s="18">
        <v>67080.984429999997</v>
      </c>
      <c r="I39" s="18">
        <v>67060.825930000006</v>
      </c>
      <c r="J39" s="18">
        <v>63833.305759999996</v>
      </c>
    </row>
    <row r="40" spans="1:10" hidden="1" x14ac:dyDescent="0.25">
      <c r="A40" s="4"/>
      <c r="B40" s="23" t="s">
        <v>54</v>
      </c>
      <c r="C40" s="33"/>
      <c r="D40" s="33"/>
      <c r="E40" s="20">
        <v>24</v>
      </c>
      <c r="F40" s="20">
        <v>24</v>
      </c>
      <c r="G40" s="20">
        <v>24</v>
      </c>
      <c r="H40" s="18">
        <v>15548.572550000001</v>
      </c>
      <c r="I40" s="18">
        <v>15543.90005</v>
      </c>
      <c r="J40" s="18">
        <v>13370.489720000001</v>
      </c>
    </row>
    <row r="41" spans="1:10" hidden="1" x14ac:dyDescent="0.25">
      <c r="A41" s="4"/>
      <c r="B41" s="23" t="s">
        <v>55</v>
      </c>
      <c r="C41" s="33"/>
      <c r="D41" s="33"/>
      <c r="E41" s="20">
        <v>36</v>
      </c>
      <c r="F41" s="20">
        <v>36</v>
      </c>
      <c r="G41" s="20">
        <v>36</v>
      </c>
      <c r="H41" s="18">
        <v>13327.347900000001</v>
      </c>
      <c r="I41" s="18">
        <v>13323.3429</v>
      </c>
      <c r="J41" s="18">
        <v>12939.1836</v>
      </c>
    </row>
    <row r="42" spans="1:10" hidden="1" x14ac:dyDescent="0.25">
      <c r="A42" s="4"/>
      <c r="B42" s="23" t="s">
        <v>56</v>
      </c>
      <c r="C42" s="33"/>
      <c r="D42" s="33"/>
      <c r="E42" s="20">
        <v>20</v>
      </c>
      <c r="F42" s="20">
        <v>20</v>
      </c>
      <c r="G42" s="20">
        <v>20</v>
      </c>
      <c r="H42" s="18">
        <v>73744.658379999993</v>
      </c>
      <c r="I42" s="18">
        <v>73722.497380000001</v>
      </c>
      <c r="J42" s="18">
        <v>72890.734280000004</v>
      </c>
    </row>
    <row r="43" spans="1:10" hidden="1" x14ac:dyDescent="0.25">
      <c r="A43" s="4"/>
      <c r="B43" s="23" t="s">
        <v>57</v>
      </c>
      <c r="C43" s="33"/>
      <c r="D43" s="33"/>
      <c r="E43" s="20">
        <v>20</v>
      </c>
      <c r="F43" s="20">
        <v>20</v>
      </c>
      <c r="G43" s="20">
        <v>20</v>
      </c>
      <c r="H43" s="18">
        <v>161705.15452000001</v>
      </c>
      <c r="I43" s="18">
        <v>161656.56052</v>
      </c>
      <c r="J43" s="18">
        <v>156995.42767999999</v>
      </c>
    </row>
    <row r="44" spans="1:10" ht="39.6" x14ac:dyDescent="0.25">
      <c r="A44" s="39">
        <v>26</v>
      </c>
      <c r="B44" s="22" t="s">
        <v>58</v>
      </c>
      <c r="C44" s="32" t="s">
        <v>13</v>
      </c>
      <c r="D44" s="32" t="s">
        <v>59</v>
      </c>
      <c r="E44" s="20">
        <f>E45+E46+E47</f>
        <v>54</v>
      </c>
      <c r="F44" s="20">
        <f t="shared" ref="F44:G44" si="0">F45+F46+F47</f>
        <v>54</v>
      </c>
      <c r="G44" s="20">
        <f t="shared" si="0"/>
        <v>54</v>
      </c>
      <c r="H44" s="18">
        <v>23989.22622</v>
      </c>
      <c r="I44" s="18">
        <v>23982.017219999998</v>
      </c>
      <c r="J44" s="18">
        <v>23290.530480000001</v>
      </c>
    </row>
    <row r="45" spans="1:10" hidden="1" x14ac:dyDescent="0.25">
      <c r="A45" s="39"/>
      <c r="B45" s="23" t="s">
        <v>54</v>
      </c>
      <c r="C45" s="34"/>
      <c r="D45" s="34"/>
      <c r="E45" s="20">
        <v>20</v>
      </c>
      <c r="F45" s="20">
        <v>20</v>
      </c>
      <c r="G45" s="20">
        <v>20</v>
      </c>
      <c r="H45" s="18">
        <v>8884.8986000000004</v>
      </c>
      <c r="I45" s="18">
        <v>8882.2286000000004</v>
      </c>
      <c r="J45" s="18">
        <v>8626.1224000000002</v>
      </c>
    </row>
    <row r="46" spans="1:10" hidden="1" x14ac:dyDescent="0.25">
      <c r="A46" s="39"/>
      <c r="B46" s="23" t="s">
        <v>47</v>
      </c>
      <c r="C46" s="34"/>
      <c r="D46" s="34"/>
      <c r="E46" s="20">
        <v>25</v>
      </c>
      <c r="F46" s="20">
        <v>25</v>
      </c>
      <c r="G46" s="20">
        <v>25</v>
      </c>
      <c r="H46" s="18">
        <v>11106.123250000001</v>
      </c>
      <c r="I46" s="18">
        <v>11102.785749999999</v>
      </c>
      <c r="J46" s="18">
        <v>10782.653</v>
      </c>
    </row>
    <row r="47" spans="1:10" hidden="1" x14ac:dyDescent="0.25">
      <c r="A47" s="39"/>
      <c r="B47" s="23" t="s">
        <v>60</v>
      </c>
      <c r="C47" s="34"/>
      <c r="D47" s="34"/>
      <c r="E47" s="20">
        <v>9</v>
      </c>
      <c r="F47" s="20">
        <v>9</v>
      </c>
      <c r="G47" s="20">
        <v>9</v>
      </c>
      <c r="H47" s="18">
        <v>3998.2043699999999</v>
      </c>
      <c r="I47" s="18">
        <v>3997.0028700000003</v>
      </c>
      <c r="J47" s="18">
        <v>3881.7550799999999</v>
      </c>
    </row>
    <row r="48" spans="1:10" ht="39.6" x14ac:dyDescent="0.25">
      <c r="A48" s="39">
        <v>27</v>
      </c>
      <c r="B48" s="22" t="s">
        <v>61</v>
      </c>
      <c r="C48" s="32" t="s">
        <v>13</v>
      </c>
      <c r="D48" s="32" t="s">
        <v>59</v>
      </c>
      <c r="E48" s="20">
        <f>E49+E50+E51+E52+E53+E54+E55</f>
        <v>463</v>
      </c>
      <c r="F48" s="20">
        <f t="shared" ref="F48:G48" si="1">F49+F50+F51+F52+F53+F54+F55</f>
        <v>463</v>
      </c>
      <c r="G48" s="20">
        <f t="shared" si="1"/>
        <v>467</v>
      </c>
      <c r="H48" s="18">
        <v>205685.40259000001</v>
      </c>
      <c r="I48" s="18">
        <v>205623.59208999999</v>
      </c>
      <c r="J48" s="18">
        <v>201419.95804</v>
      </c>
    </row>
    <row r="49" spans="1:10" hidden="1" x14ac:dyDescent="0.25">
      <c r="A49" s="39"/>
      <c r="B49" s="23" t="s">
        <v>62</v>
      </c>
      <c r="C49" s="34"/>
      <c r="D49" s="34"/>
      <c r="E49" s="20">
        <v>13</v>
      </c>
      <c r="F49" s="20">
        <v>13</v>
      </c>
      <c r="G49" s="20">
        <v>17</v>
      </c>
      <c r="H49" s="18">
        <v>5775.1840899999997</v>
      </c>
      <c r="I49" s="18">
        <v>5773.44859</v>
      </c>
      <c r="J49" s="18">
        <v>7332.2040399999996</v>
      </c>
    </row>
    <row r="50" spans="1:10" hidden="1" x14ac:dyDescent="0.25">
      <c r="A50" s="39"/>
      <c r="B50" s="23" t="s">
        <v>47</v>
      </c>
      <c r="C50" s="34"/>
      <c r="D50" s="34"/>
      <c r="E50" s="20">
        <v>15</v>
      </c>
      <c r="F50" s="20">
        <v>15</v>
      </c>
      <c r="G50" s="20">
        <v>15</v>
      </c>
      <c r="H50" s="18">
        <v>6663.6739500000003</v>
      </c>
      <c r="I50" s="18">
        <v>6661.6714499999998</v>
      </c>
      <c r="J50" s="18">
        <v>6469.5918000000001</v>
      </c>
    </row>
    <row r="51" spans="1:10" hidden="1" x14ac:dyDescent="0.25">
      <c r="A51" s="39"/>
      <c r="B51" s="23" t="s">
        <v>54</v>
      </c>
      <c r="C51" s="34"/>
      <c r="D51" s="34"/>
      <c r="E51" s="20">
        <f>14+39</f>
        <v>53</v>
      </c>
      <c r="F51" s="20">
        <v>53</v>
      </c>
      <c r="G51" s="20">
        <f>18+39</f>
        <v>57</v>
      </c>
      <c r="H51" s="18">
        <v>23544.98129</v>
      </c>
      <c r="I51" s="18">
        <v>23537.905790000001</v>
      </c>
      <c r="J51" s="18">
        <v>24584.448840000001</v>
      </c>
    </row>
    <row r="52" spans="1:10" hidden="1" x14ac:dyDescent="0.25">
      <c r="A52" s="39"/>
      <c r="B52" s="23" t="s">
        <v>63</v>
      </c>
      <c r="C52" s="34"/>
      <c r="D52" s="34"/>
      <c r="E52" s="20">
        <v>151</v>
      </c>
      <c r="F52" s="20">
        <v>151</v>
      </c>
      <c r="G52" s="20">
        <v>148</v>
      </c>
      <c r="H52" s="18">
        <v>67080.984429999997</v>
      </c>
      <c r="I52" s="18">
        <v>67060.825930000006</v>
      </c>
      <c r="J52" s="18">
        <v>63833.305759999996</v>
      </c>
    </row>
    <row r="53" spans="1:10" hidden="1" x14ac:dyDescent="0.25">
      <c r="A53" s="39"/>
      <c r="B53" s="23" t="s">
        <v>64</v>
      </c>
      <c r="C53" s="34"/>
      <c r="D53" s="34"/>
      <c r="E53" s="20">
        <v>35</v>
      </c>
      <c r="F53" s="20">
        <v>35</v>
      </c>
      <c r="G53" s="20">
        <v>31</v>
      </c>
      <c r="H53" s="18">
        <v>15548.572550000001</v>
      </c>
      <c r="I53" s="18">
        <v>15543.90005</v>
      </c>
      <c r="J53" s="18">
        <v>13370.489720000001</v>
      </c>
    </row>
    <row r="54" spans="1:10" hidden="1" x14ac:dyDescent="0.25">
      <c r="A54" s="39"/>
      <c r="B54" s="23" t="s">
        <v>65</v>
      </c>
      <c r="C54" s="34"/>
      <c r="D54" s="34"/>
      <c r="E54" s="20">
        <v>30</v>
      </c>
      <c r="F54" s="20">
        <v>30</v>
      </c>
      <c r="G54" s="20">
        <v>30</v>
      </c>
      <c r="H54" s="18">
        <v>13327.347900000001</v>
      </c>
      <c r="I54" s="18">
        <v>13323.3429</v>
      </c>
      <c r="J54" s="18">
        <v>12939.1836</v>
      </c>
    </row>
    <row r="55" spans="1:10" hidden="1" x14ac:dyDescent="0.25">
      <c r="A55" s="39"/>
      <c r="B55" s="23" t="s">
        <v>50</v>
      </c>
      <c r="C55" s="34"/>
      <c r="D55" s="34"/>
      <c r="E55" s="20">
        <f>23+143</f>
        <v>166</v>
      </c>
      <c r="F55" s="20">
        <v>166</v>
      </c>
      <c r="G55" s="20">
        <f>24+145</f>
        <v>169</v>
      </c>
      <c r="H55" s="18">
        <v>73744.658379999993</v>
      </c>
      <c r="I55" s="18">
        <v>73722.497380000001</v>
      </c>
      <c r="J55" s="18">
        <v>72890.734280000004</v>
      </c>
    </row>
    <row r="56" spans="1:10" ht="39.6" x14ac:dyDescent="0.25">
      <c r="A56" s="39">
        <v>28</v>
      </c>
      <c r="B56" s="21" t="s">
        <v>97</v>
      </c>
      <c r="C56" s="32" t="s">
        <v>13</v>
      </c>
      <c r="D56" s="32" t="s">
        <v>59</v>
      </c>
      <c r="E56" s="20">
        <f>E57+E58+E59+E60+E61+E62+E63</f>
        <v>364</v>
      </c>
      <c r="F56" s="20">
        <f t="shared" ref="F56:G56" si="2">F57+F58+F59+F60+F61+F62+F63</f>
        <v>364</v>
      </c>
      <c r="G56" s="20">
        <f t="shared" si="2"/>
        <v>364</v>
      </c>
      <c r="H56" s="18">
        <v>161705.15452000001</v>
      </c>
      <c r="I56" s="18">
        <v>161656.56052</v>
      </c>
      <c r="J56" s="18">
        <v>156995.42767999999</v>
      </c>
    </row>
    <row r="57" spans="1:10" hidden="1" x14ac:dyDescent="0.25">
      <c r="A57" s="39"/>
      <c r="B57" s="23" t="s">
        <v>62</v>
      </c>
      <c r="C57" s="34"/>
      <c r="D57" s="34"/>
      <c r="E57" s="20">
        <v>10</v>
      </c>
      <c r="F57" s="20">
        <v>10</v>
      </c>
      <c r="G57" s="20">
        <v>10</v>
      </c>
      <c r="H57" s="18">
        <v>4442.4493000000002</v>
      </c>
      <c r="I57" s="18">
        <v>4441.1143000000002</v>
      </c>
      <c r="J57" s="18">
        <v>4313.0612000000001</v>
      </c>
    </row>
    <row r="58" spans="1:10" hidden="1" x14ac:dyDescent="0.25">
      <c r="A58" s="39"/>
      <c r="B58" s="23" t="s">
        <v>47</v>
      </c>
      <c r="C58" s="34"/>
      <c r="D58" s="34"/>
      <c r="E58" s="20">
        <v>13</v>
      </c>
      <c r="F58" s="20">
        <v>13</v>
      </c>
      <c r="G58" s="20">
        <v>13</v>
      </c>
      <c r="H58" s="18">
        <v>5775.1840899999997</v>
      </c>
      <c r="I58" s="18">
        <v>5773.44859</v>
      </c>
      <c r="J58" s="18">
        <v>5606.9795599999998</v>
      </c>
    </row>
    <row r="59" spans="1:10" hidden="1" x14ac:dyDescent="0.25">
      <c r="A59" s="39"/>
      <c r="B59" s="23" t="s">
        <v>54</v>
      </c>
      <c r="C59" s="34"/>
      <c r="D59" s="34"/>
      <c r="E59" s="20">
        <v>65</v>
      </c>
      <c r="F59" s="20">
        <v>65</v>
      </c>
      <c r="G59" s="20">
        <v>66</v>
      </c>
      <c r="H59" s="18">
        <v>28875.920449999998</v>
      </c>
      <c r="I59" s="18">
        <v>28867.24295</v>
      </c>
      <c r="J59" s="18">
        <v>28466.203920000004</v>
      </c>
    </row>
    <row r="60" spans="1:10" hidden="1" x14ac:dyDescent="0.25">
      <c r="A60" s="39"/>
      <c r="B60" s="23" t="s">
        <v>63</v>
      </c>
      <c r="C60" s="34"/>
      <c r="D60" s="34"/>
      <c r="E60" s="20">
        <v>128</v>
      </c>
      <c r="F60" s="20">
        <v>128</v>
      </c>
      <c r="G60" s="20">
        <v>128</v>
      </c>
      <c r="H60" s="18">
        <v>56863.351040000001</v>
      </c>
      <c r="I60" s="18">
        <v>56846.263039999998</v>
      </c>
      <c r="J60" s="18">
        <v>55207.183360000003</v>
      </c>
    </row>
    <row r="61" spans="1:10" hidden="1" x14ac:dyDescent="0.25">
      <c r="A61" s="39"/>
      <c r="B61" s="23" t="s">
        <v>64</v>
      </c>
      <c r="C61" s="34"/>
      <c r="D61" s="34"/>
      <c r="E61" s="20">
        <v>31</v>
      </c>
      <c r="F61" s="20">
        <v>31</v>
      </c>
      <c r="G61" s="20">
        <v>30</v>
      </c>
      <c r="H61" s="18">
        <v>13771.59283</v>
      </c>
      <c r="I61" s="18">
        <v>13767.45433</v>
      </c>
      <c r="J61" s="18">
        <v>12939.1836</v>
      </c>
    </row>
    <row r="62" spans="1:10" hidden="1" x14ac:dyDescent="0.25">
      <c r="A62" s="39"/>
      <c r="B62" s="23" t="s">
        <v>48</v>
      </c>
      <c r="C62" s="34"/>
      <c r="D62" s="34"/>
      <c r="E62" s="20">
        <v>22</v>
      </c>
      <c r="F62" s="20">
        <v>22</v>
      </c>
      <c r="G62" s="20">
        <v>22</v>
      </c>
      <c r="H62" s="18">
        <v>9773.3884600000001</v>
      </c>
      <c r="I62" s="18">
        <v>9770.4514600000002</v>
      </c>
      <c r="J62" s="18">
        <v>9488.7346400000006</v>
      </c>
    </row>
    <row r="63" spans="1:10" hidden="1" x14ac:dyDescent="0.25">
      <c r="A63" s="39"/>
      <c r="B63" s="23" t="s">
        <v>50</v>
      </c>
      <c r="C63" s="34"/>
      <c r="D63" s="34"/>
      <c r="E63" s="20">
        <v>95</v>
      </c>
      <c r="F63" s="20">
        <v>95</v>
      </c>
      <c r="G63" s="20">
        <v>95</v>
      </c>
      <c r="H63" s="18">
        <v>42203.268349999998</v>
      </c>
      <c r="I63" s="18">
        <v>42190.585850000003</v>
      </c>
      <c r="J63" s="18">
        <v>40974.081399999995</v>
      </c>
    </row>
    <row r="64" spans="1:10" ht="39.6" x14ac:dyDescent="0.25">
      <c r="A64" s="39">
        <v>29</v>
      </c>
      <c r="B64" s="22" t="s">
        <v>66</v>
      </c>
      <c r="C64" s="32" t="s">
        <v>13</v>
      </c>
      <c r="D64" s="32" t="s">
        <v>14</v>
      </c>
      <c r="E64" s="20">
        <f>E65+E66+E67</f>
        <v>20</v>
      </c>
      <c r="F64" s="20">
        <f t="shared" ref="F64:G64" si="3">F65+F66+F67</f>
        <v>20</v>
      </c>
      <c r="G64" s="20">
        <f t="shared" si="3"/>
        <v>17</v>
      </c>
      <c r="H64" s="18">
        <v>8884.8986000000004</v>
      </c>
      <c r="I64" s="18">
        <v>8882.2286000000004</v>
      </c>
      <c r="J64" s="18">
        <v>7332.2040399999996</v>
      </c>
    </row>
    <row r="65" spans="1:10" hidden="1" x14ac:dyDescent="0.25">
      <c r="A65" s="39"/>
      <c r="B65" s="23" t="s">
        <v>54</v>
      </c>
      <c r="C65" s="34"/>
      <c r="D65" s="34"/>
      <c r="E65" s="20">
        <v>16</v>
      </c>
      <c r="F65" s="20">
        <v>16</v>
      </c>
      <c r="G65" s="20">
        <v>13</v>
      </c>
      <c r="H65" s="18">
        <v>7107.9188800000002</v>
      </c>
      <c r="I65" s="18">
        <v>7105.7828799999997</v>
      </c>
      <c r="J65" s="18">
        <v>5606.9795599999998</v>
      </c>
    </row>
    <row r="66" spans="1:10" hidden="1" x14ac:dyDescent="0.25">
      <c r="A66" s="39"/>
      <c r="B66" s="23" t="s">
        <v>64</v>
      </c>
      <c r="C66" s="34"/>
      <c r="D66" s="34"/>
      <c r="E66" s="20">
        <v>4</v>
      </c>
      <c r="F66" s="20">
        <v>4</v>
      </c>
      <c r="G66" s="20">
        <v>4</v>
      </c>
      <c r="H66" s="18">
        <v>1776.97972</v>
      </c>
      <c r="I66" s="18">
        <v>1776.4457199999999</v>
      </c>
      <c r="J66" s="18">
        <v>1725.2244800000001</v>
      </c>
    </row>
    <row r="67" spans="1:10" hidden="1" x14ac:dyDescent="0.25">
      <c r="A67" s="39"/>
      <c r="B67" s="23" t="s">
        <v>48</v>
      </c>
      <c r="C67" s="34"/>
      <c r="D67" s="34"/>
      <c r="E67" s="20">
        <v>0</v>
      </c>
      <c r="F67" s="20">
        <v>0</v>
      </c>
      <c r="G67" s="20">
        <v>0</v>
      </c>
      <c r="H67" s="18">
        <v>0</v>
      </c>
      <c r="I67" s="18">
        <v>0</v>
      </c>
      <c r="J67" s="18">
        <v>0</v>
      </c>
    </row>
    <row r="68" spans="1:10" ht="39.6" x14ac:dyDescent="0.25">
      <c r="A68" s="39">
        <v>30</v>
      </c>
      <c r="B68" s="22" t="s">
        <v>98</v>
      </c>
      <c r="C68" s="32" t="s">
        <v>13</v>
      </c>
      <c r="D68" s="32" t="s">
        <v>59</v>
      </c>
      <c r="E68" s="20">
        <f>E69+E70+E71+E72+E73+E74+E75+E76+E77+E78+E79+E80</f>
        <v>1101</v>
      </c>
      <c r="F68" s="20">
        <f t="shared" ref="F68:G68" si="4">F69+F70+F71+F72+F73+F74+F75+F76+F77+F78+F79+F80</f>
        <v>1101</v>
      </c>
      <c r="G68" s="20">
        <f t="shared" si="4"/>
        <v>1163</v>
      </c>
      <c r="H68" s="18">
        <v>489113.66793</v>
      </c>
      <c r="I68" s="18">
        <v>488966.68443000002</v>
      </c>
      <c r="J68" s="18">
        <v>501609.01756000001</v>
      </c>
    </row>
    <row r="69" spans="1:10" hidden="1" x14ac:dyDescent="0.25">
      <c r="A69" s="39"/>
      <c r="B69" s="23" t="s">
        <v>62</v>
      </c>
      <c r="C69" s="34"/>
      <c r="D69" s="34"/>
      <c r="E69" s="20">
        <v>14</v>
      </c>
      <c r="F69" s="20">
        <v>14</v>
      </c>
      <c r="G69" s="20">
        <v>14</v>
      </c>
      <c r="H69" s="18">
        <v>6219.4290199999996</v>
      </c>
      <c r="I69" s="18">
        <v>6217.5600199999999</v>
      </c>
      <c r="J69" s="18">
        <v>6038.28568</v>
      </c>
    </row>
    <row r="70" spans="1:10" hidden="1" x14ac:dyDescent="0.25">
      <c r="A70" s="39"/>
      <c r="B70" s="23" t="s">
        <v>47</v>
      </c>
      <c r="C70" s="34"/>
      <c r="D70" s="34"/>
      <c r="E70" s="20">
        <v>12</v>
      </c>
      <c r="F70" s="20">
        <v>12</v>
      </c>
      <c r="G70" s="20">
        <v>12</v>
      </c>
      <c r="H70" s="18">
        <v>5330.9391599999999</v>
      </c>
      <c r="I70" s="18">
        <v>5329.33716</v>
      </c>
      <c r="J70" s="18">
        <v>5175.6734400000005</v>
      </c>
    </row>
    <row r="71" spans="1:10" hidden="1" x14ac:dyDescent="0.25">
      <c r="A71" s="39"/>
      <c r="B71" s="23" t="s">
        <v>54</v>
      </c>
      <c r="C71" s="34"/>
      <c r="D71" s="34"/>
      <c r="E71" s="20">
        <f>15+13</f>
        <v>28</v>
      </c>
      <c r="F71" s="20">
        <v>28</v>
      </c>
      <c r="G71" s="20">
        <f>16+17</f>
        <v>33</v>
      </c>
      <c r="H71" s="18">
        <v>12438.858039999999</v>
      </c>
      <c r="I71" s="18">
        <v>12435.12004</v>
      </c>
      <c r="J71" s="18">
        <v>14233.101960000002</v>
      </c>
    </row>
    <row r="72" spans="1:10" hidden="1" x14ac:dyDescent="0.25">
      <c r="A72" s="39"/>
      <c r="B72" s="23" t="s">
        <v>64</v>
      </c>
      <c r="C72" s="34"/>
      <c r="D72" s="34"/>
      <c r="E72" s="20">
        <v>30</v>
      </c>
      <c r="F72" s="20">
        <v>30</v>
      </c>
      <c r="G72" s="20">
        <f>28+9</f>
        <v>37</v>
      </c>
      <c r="H72" s="18">
        <v>13327.347900000001</v>
      </c>
      <c r="I72" s="18">
        <v>13323.3429</v>
      </c>
      <c r="J72" s="18">
        <v>15958.326439999999</v>
      </c>
    </row>
    <row r="73" spans="1:10" hidden="1" x14ac:dyDescent="0.25">
      <c r="A73" s="39"/>
      <c r="B73" s="23" t="s">
        <v>48</v>
      </c>
      <c r="C73" s="34"/>
      <c r="D73" s="34"/>
      <c r="E73" s="20">
        <v>28</v>
      </c>
      <c r="F73" s="20">
        <v>28</v>
      </c>
      <c r="G73" s="20">
        <v>28</v>
      </c>
      <c r="H73" s="18">
        <v>12438.858039999999</v>
      </c>
      <c r="I73" s="18">
        <v>12435.12004</v>
      </c>
      <c r="J73" s="18">
        <v>12076.57136</v>
      </c>
    </row>
    <row r="74" spans="1:10" hidden="1" x14ac:dyDescent="0.25">
      <c r="A74" s="39"/>
      <c r="B74" s="23" t="s">
        <v>55</v>
      </c>
      <c r="C74" s="34"/>
      <c r="D74" s="34"/>
      <c r="E74" s="20">
        <f>5+95+34</f>
        <v>134</v>
      </c>
      <c r="F74" s="20">
        <v>134</v>
      </c>
      <c r="G74" s="20">
        <f>5+93+35</f>
        <v>133</v>
      </c>
      <c r="H74" s="18">
        <v>59528.820619999999</v>
      </c>
      <c r="I74" s="18">
        <v>59510.931619999996</v>
      </c>
      <c r="J74" s="18">
        <v>57363.713960000001</v>
      </c>
    </row>
    <row r="75" spans="1:10" hidden="1" x14ac:dyDescent="0.25">
      <c r="A75" s="39"/>
      <c r="B75" s="23" t="s">
        <v>52</v>
      </c>
      <c r="C75" s="34"/>
      <c r="D75" s="34"/>
      <c r="E75" s="20">
        <v>132</v>
      </c>
      <c r="F75" s="20">
        <v>132</v>
      </c>
      <c r="G75" s="20">
        <v>142</v>
      </c>
      <c r="H75" s="18">
        <v>58640.330759999997</v>
      </c>
      <c r="I75" s="18">
        <v>58622.708760000001</v>
      </c>
      <c r="J75" s="18">
        <v>61245.469039999996</v>
      </c>
    </row>
    <row r="76" spans="1:10" hidden="1" x14ac:dyDescent="0.25">
      <c r="A76" s="39"/>
      <c r="B76" s="23" t="s">
        <v>67</v>
      </c>
      <c r="C76" s="34"/>
      <c r="D76" s="34"/>
      <c r="E76" s="20">
        <v>173</v>
      </c>
      <c r="F76" s="20">
        <v>173</v>
      </c>
      <c r="G76" s="20">
        <v>214</v>
      </c>
      <c r="H76" s="18">
        <v>76854.372889999999</v>
      </c>
      <c r="I76" s="18">
        <v>76831.277390000003</v>
      </c>
      <c r="J76" s="18">
        <v>92299.509680000003</v>
      </c>
    </row>
    <row r="77" spans="1:10" hidden="1" x14ac:dyDescent="0.25">
      <c r="A77" s="39"/>
      <c r="B77" s="23" t="s">
        <v>46</v>
      </c>
      <c r="C77" s="34"/>
      <c r="D77" s="34"/>
      <c r="E77" s="20">
        <f>94+40</f>
        <v>134</v>
      </c>
      <c r="F77" s="20">
        <v>134</v>
      </c>
      <c r="G77" s="20">
        <v>134</v>
      </c>
      <c r="H77" s="18">
        <v>59528.820619999999</v>
      </c>
      <c r="I77" s="18">
        <v>59510.931619999996</v>
      </c>
      <c r="J77" s="18">
        <v>57795.020079999995</v>
      </c>
    </row>
    <row r="78" spans="1:10" hidden="1" x14ac:dyDescent="0.25">
      <c r="A78" s="39"/>
      <c r="B78" s="23" t="s">
        <v>49</v>
      </c>
      <c r="C78" s="34"/>
      <c r="D78" s="34"/>
      <c r="E78" s="20">
        <f>1+215+50</f>
        <v>266</v>
      </c>
      <c r="F78" s="20">
        <v>266</v>
      </c>
      <c r="G78" s="20">
        <f>1+224+44</f>
        <v>269</v>
      </c>
      <c r="H78" s="18">
        <v>118169.15138</v>
      </c>
      <c r="I78" s="18">
        <v>118133.64038</v>
      </c>
      <c r="J78" s="18">
        <v>116021.34628</v>
      </c>
    </row>
    <row r="79" spans="1:10" hidden="1" x14ac:dyDescent="0.25">
      <c r="A79" s="39"/>
      <c r="B79" s="23" t="s">
        <v>53</v>
      </c>
      <c r="C79" s="34"/>
      <c r="D79" s="34"/>
      <c r="E79" s="20">
        <v>51</v>
      </c>
      <c r="F79" s="20">
        <v>51</v>
      </c>
      <c r="G79" s="20">
        <v>48</v>
      </c>
      <c r="H79" s="18">
        <v>22656.491429999998</v>
      </c>
      <c r="I79" s="18">
        <v>22649.682929999999</v>
      </c>
      <c r="J79" s="18">
        <v>20702.693760000002</v>
      </c>
    </row>
    <row r="80" spans="1:10" hidden="1" x14ac:dyDescent="0.25">
      <c r="A80" s="39"/>
      <c r="B80" s="23" t="s">
        <v>56</v>
      </c>
      <c r="C80" s="34"/>
      <c r="D80" s="34"/>
      <c r="E80" s="20">
        <v>99</v>
      </c>
      <c r="F80" s="20">
        <v>99</v>
      </c>
      <c r="G80" s="20">
        <v>99</v>
      </c>
      <c r="H80" s="18">
        <v>43980.248070000001</v>
      </c>
      <c r="I80" s="18">
        <v>43967.031569999999</v>
      </c>
      <c r="J80" s="18">
        <v>42699.30588</v>
      </c>
    </row>
    <row r="81" spans="1:10" ht="45.75" customHeight="1" x14ac:dyDescent="0.25">
      <c r="A81" s="39">
        <v>31</v>
      </c>
      <c r="B81" s="24" t="s">
        <v>68</v>
      </c>
      <c r="C81" s="35" t="s">
        <v>13</v>
      </c>
      <c r="D81" s="35" t="s">
        <v>59</v>
      </c>
      <c r="E81" s="20">
        <f>E82+E83+E84+E85+E86+E87</f>
        <v>76</v>
      </c>
      <c r="F81" s="20">
        <f t="shared" ref="F81:G81" si="5">F82+F83+F84+F85+F86+F87</f>
        <v>76</v>
      </c>
      <c r="G81" s="20">
        <f t="shared" si="5"/>
        <v>79</v>
      </c>
      <c r="H81" s="18">
        <v>33762.614679999999</v>
      </c>
      <c r="I81" s="18">
        <v>33752.468679999998</v>
      </c>
      <c r="J81" s="18">
        <v>34073.18348</v>
      </c>
    </row>
    <row r="82" spans="1:10" hidden="1" x14ac:dyDescent="0.25">
      <c r="A82" s="39"/>
      <c r="B82" s="23" t="s">
        <v>50</v>
      </c>
      <c r="C82" s="30"/>
      <c r="D82" s="36"/>
      <c r="E82" s="20">
        <v>23</v>
      </c>
      <c r="F82" s="20">
        <v>23</v>
      </c>
      <c r="G82" s="20">
        <v>24</v>
      </c>
      <c r="H82" s="18">
        <v>10217.633390000001</v>
      </c>
      <c r="I82" s="18">
        <v>10214.562890000001</v>
      </c>
      <c r="J82" s="18">
        <v>10351.346880000001</v>
      </c>
    </row>
    <row r="83" spans="1:10" hidden="1" x14ac:dyDescent="0.25">
      <c r="A83" s="39"/>
      <c r="B83" s="23" t="s">
        <v>55</v>
      </c>
      <c r="C83" s="30"/>
      <c r="D83" s="36"/>
      <c r="E83" s="20">
        <v>9</v>
      </c>
      <c r="F83" s="20">
        <v>9</v>
      </c>
      <c r="G83" s="20">
        <v>9</v>
      </c>
      <c r="H83" s="18">
        <v>3998.2043699999999</v>
      </c>
      <c r="I83" s="18">
        <v>3997.0028700000003</v>
      </c>
      <c r="J83" s="18">
        <v>3881.7550799999999</v>
      </c>
    </row>
    <row r="84" spans="1:10" hidden="1" x14ac:dyDescent="0.25">
      <c r="A84" s="39"/>
      <c r="B84" s="23" t="s">
        <v>49</v>
      </c>
      <c r="C84" s="30"/>
      <c r="D84" s="36"/>
      <c r="E84" s="20">
        <v>24</v>
      </c>
      <c r="F84" s="20">
        <v>24</v>
      </c>
      <c r="G84" s="20">
        <v>24</v>
      </c>
      <c r="H84" s="18">
        <v>10661.87832</v>
      </c>
      <c r="I84" s="18">
        <v>10658.67432</v>
      </c>
      <c r="J84" s="18">
        <v>10351.346880000001</v>
      </c>
    </row>
    <row r="85" spans="1:10" hidden="1" x14ac:dyDescent="0.25">
      <c r="A85" s="39"/>
      <c r="B85" s="23" t="s">
        <v>46</v>
      </c>
      <c r="C85" s="30"/>
      <c r="D85" s="36"/>
      <c r="E85" s="20">
        <v>9</v>
      </c>
      <c r="F85" s="20">
        <v>9</v>
      </c>
      <c r="G85" s="20">
        <v>9</v>
      </c>
      <c r="H85" s="18">
        <v>3998.2043699999999</v>
      </c>
      <c r="I85" s="18">
        <v>3997.0028700000003</v>
      </c>
      <c r="J85" s="18">
        <v>3881.7550799999999</v>
      </c>
    </row>
    <row r="86" spans="1:10" hidden="1" x14ac:dyDescent="0.25">
      <c r="A86" s="39"/>
      <c r="B86" s="23" t="s">
        <v>52</v>
      </c>
      <c r="C86" s="30"/>
      <c r="D86" s="36"/>
      <c r="E86" s="20">
        <v>8</v>
      </c>
      <c r="F86" s="20">
        <v>8</v>
      </c>
      <c r="G86" s="20">
        <v>10</v>
      </c>
      <c r="H86" s="18">
        <v>3553.9594400000001</v>
      </c>
      <c r="I86" s="18">
        <v>3552.8914399999999</v>
      </c>
      <c r="J86" s="18">
        <v>4313.0612000000001</v>
      </c>
    </row>
    <row r="87" spans="1:10" hidden="1" x14ac:dyDescent="0.25">
      <c r="A87" s="39"/>
      <c r="B87" s="23" t="s">
        <v>53</v>
      </c>
      <c r="C87" s="30"/>
      <c r="D87" s="36"/>
      <c r="E87" s="20">
        <v>3</v>
      </c>
      <c r="F87" s="20">
        <v>3</v>
      </c>
      <c r="G87" s="20">
        <v>3</v>
      </c>
      <c r="H87" s="18">
        <v>1332.73479</v>
      </c>
      <c r="I87" s="18">
        <v>1332.33429</v>
      </c>
      <c r="J87" s="18">
        <v>1293.9183600000001</v>
      </c>
    </row>
    <row r="88" spans="1:10" ht="52.8" x14ac:dyDescent="0.25">
      <c r="A88" s="39">
        <v>32</v>
      </c>
      <c r="B88" s="21" t="s">
        <v>69</v>
      </c>
      <c r="C88" s="37" t="s">
        <v>13</v>
      </c>
      <c r="D88" s="38" t="s">
        <v>14</v>
      </c>
      <c r="E88" s="20">
        <v>55</v>
      </c>
      <c r="F88" s="20">
        <v>55</v>
      </c>
      <c r="G88" s="20">
        <v>55</v>
      </c>
      <c r="H88" s="18">
        <v>24433.471149999998</v>
      </c>
      <c r="I88" s="18">
        <v>24426.128649999999</v>
      </c>
      <c r="J88" s="18">
        <v>23721.836600000002</v>
      </c>
    </row>
    <row r="89" spans="1:10" ht="15.6" hidden="1" x14ac:dyDescent="0.25">
      <c r="A89" s="39"/>
      <c r="B89" s="25" t="s">
        <v>49</v>
      </c>
      <c r="C89" s="30"/>
      <c r="D89" s="36"/>
      <c r="E89" s="20">
        <v>55</v>
      </c>
      <c r="F89" s="20">
        <v>55</v>
      </c>
      <c r="G89" s="20">
        <v>55</v>
      </c>
      <c r="H89" s="18">
        <v>24433.471149999998</v>
      </c>
      <c r="I89" s="18">
        <v>24426.128649999999</v>
      </c>
      <c r="J89" s="18">
        <v>23721.836600000002</v>
      </c>
    </row>
    <row r="90" spans="1:10" ht="52.8" x14ac:dyDescent="0.25">
      <c r="A90" s="39">
        <v>33</v>
      </c>
      <c r="B90" s="21" t="s">
        <v>70</v>
      </c>
      <c r="C90" s="37" t="s">
        <v>13</v>
      </c>
      <c r="D90" s="38" t="s">
        <v>14</v>
      </c>
      <c r="E90" s="20">
        <v>8</v>
      </c>
      <c r="F90" s="20">
        <v>8</v>
      </c>
      <c r="G90" s="20">
        <v>7</v>
      </c>
      <c r="H90" s="18">
        <v>3553.9594400000001</v>
      </c>
      <c r="I90" s="18">
        <v>3552.8914399999999</v>
      </c>
      <c r="J90" s="18">
        <v>3019.14284</v>
      </c>
    </row>
    <row r="91" spans="1:10" hidden="1" x14ac:dyDescent="0.25">
      <c r="A91" s="39"/>
      <c r="B91" s="26" t="s">
        <v>54</v>
      </c>
      <c r="C91" s="30"/>
      <c r="D91" s="36"/>
      <c r="E91" s="20">
        <v>8</v>
      </c>
      <c r="F91" s="20">
        <v>8</v>
      </c>
      <c r="G91" s="20">
        <v>87</v>
      </c>
      <c r="H91" s="18">
        <v>3553.9594400000001</v>
      </c>
      <c r="I91" s="18">
        <v>3552.8914399999999</v>
      </c>
      <c r="J91" s="18">
        <v>37523.632440000001</v>
      </c>
    </row>
    <row r="92" spans="1:10" ht="52.8" x14ac:dyDescent="0.25">
      <c r="A92" s="39">
        <v>34</v>
      </c>
      <c r="B92" s="21" t="s">
        <v>71</v>
      </c>
      <c r="C92" s="37" t="s">
        <v>13</v>
      </c>
      <c r="D92" s="38" t="s">
        <v>14</v>
      </c>
      <c r="E92" s="20">
        <v>9</v>
      </c>
      <c r="F92" s="20">
        <v>9</v>
      </c>
      <c r="G92" s="20">
        <v>7</v>
      </c>
      <c r="H92" s="18">
        <v>3998.2043699999999</v>
      </c>
      <c r="I92" s="18">
        <v>3997.0028700000003</v>
      </c>
      <c r="J92" s="18">
        <v>3019.14284</v>
      </c>
    </row>
    <row r="93" spans="1:10" hidden="1" x14ac:dyDescent="0.25">
      <c r="A93" s="39"/>
      <c r="B93" s="26" t="s">
        <v>54</v>
      </c>
      <c r="C93" s="30"/>
      <c r="D93" s="36"/>
      <c r="E93" s="20">
        <v>9</v>
      </c>
      <c r="F93" s="20">
        <v>9</v>
      </c>
      <c r="G93" s="20">
        <v>7</v>
      </c>
      <c r="H93" s="18">
        <v>3998.2043699999999</v>
      </c>
      <c r="I93" s="18">
        <v>3997.0028700000003</v>
      </c>
      <c r="J93" s="18">
        <v>3019.14284</v>
      </c>
    </row>
    <row r="94" spans="1:10" ht="52.8" x14ac:dyDescent="0.25">
      <c r="A94" s="39">
        <v>35</v>
      </c>
      <c r="B94" s="21" t="s">
        <v>72</v>
      </c>
      <c r="C94" s="37" t="s">
        <v>13</v>
      </c>
      <c r="D94" s="38" t="s">
        <v>14</v>
      </c>
      <c r="E94" s="20">
        <v>3</v>
      </c>
      <c r="F94" s="20">
        <v>3</v>
      </c>
      <c r="G94" s="20">
        <v>6</v>
      </c>
      <c r="H94" s="18">
        <v>1332.73479</v>
      </c>
      <c r="I94" s="18">
        <v>1332.33429</v>
      </c>
      <c r="J94" s="18">
        <v>2587.8367200000002</v>
      </c>
    </row>
    <row r="95" spans="1:10" hidden="1" x14ac:dyDescent="0.25">
      <c r="A95" s="39"/>
      <c r="B95" s="26" t="s">
        <v>54</v>
      </c>
      <c r="C95" s="30"/>
      <c r="D95" s="36"/>
      <c r="E95" s="20">
        <v>3</v>
      </c>
      <c r="F95" s="20">
        <v>3</v>
      </c>
      <c r="G95" s="20">
        <v>6</v>
      </c>
      <c r="H95" s="18">
        <v>1332.73479</v>
      </c>
      <c r="I95" s="18">
        <v>1332.33429</v>
      </c>
      <c r="J95" s="18">
        <v>2587.8367200000002</v>
      </c>
    </row>
    <row r="96" spans="1:10" ht="39.6" x14ac:dyDescent="0.25">
      <c r="A96" s="39">
        <v>36</v>
      </c>
      <c r="B96" s="27" t="s">
        <v>73</v>
      </c>
      <c r="C96" s="37" t="s">
        <v>13</v>
      </c>
      <c r="D96" s="38" t="s">
        <v>14</v>
      </c>
      <c r="E96" s="20">
        <v>30</v>
      </c>
      <c r="F96" s="20">
        <v>30</v>
      </c>
      <c r="G96" s="20">
        <v>30</v>
      </c>
      <c r="H96" s="18">
        <v>13327.347900000001</v>
      </c>
      <c r="I96" s="18">
        <v>13323.3429</v>
      </c>
      <c r="J96" s="18">
        <v>12939.1836</v>
      </c>
    </row>
    <row r="97" spans="1:10" hidden="1" x14ac:dyDescent="0.25">
      <c r="A97" s="39"/>
      <c r="B97" s="26" t="s">
        <v>56</v>
      </c>
      <c r="C97" s="30"/>
      <c r="D97" s="36"/>
      <c r="E97" s="20">
        <v>30</v>
      </c>
      <c r="F97" s="20">
        <v>30</v>
      </c>
      <c r="G97" s="20">
        <v>30</v>
      </c>
      <c r="H97" s="18">
        <v>13327.347900000001</v>
      </c>
      <c r="I97" s="18">
        <v>13323.3429</v>
      </c>
      <c r="J97" s="18">
        <v>12939.1836</v>
      </c>
    </row>
    <row r="98" spans="1:10" ht="39.6" x14ac:dyDescent="0.25">
      <c r="A98" s="39">
        <v>37</v>
      </c>
      <c r="B98" s="27" t="s">
        <v>74</v>
      </c>
      <c r="C98" s="37" t="s">
        <v>13</v>
      </c>
      <c r="D98" s="38" t="s">
        <v>14</v>
      </c>
      <c r="E98" s="20">
        <v>40</v>
      </c>
      <c r="F98" s="20">
        <v>40</v>
      </c>
      <c r="G98" s="20">
        <v>40</v>
      </c>
      <c r="H98" s="18">
        <v>17769.797200000001</v>
      </c>
      <c r="I98" s="18">
        <v>17764.457200000001</v>
      </c>
      <c r="J98" s="18">
        <v>17252.2448</v>
      </c>
    </row>
    <row r="99" spans="1:10" hidden="1" x14ac:dyDescent="0.25">
      <c r="A99" s="39"/>
      <c r="B99" s="26" t="s">
        <v>56</v>
      </c>
      <c r="C99" s="30"/>
      <c r="D99" s="36"/>
      <c r="E99" s="20">
        <v>40</v>
      </c>
      <c r="F99" s="20">
        <v>40</v>
      </c>
      <c r="G99" s="20">
        <v>40</v>
      </c>
      <c r="H99" s="18">
        <v>0</v>
      </c>
      <c r="I99" s="18">
        <v>0</v>
      </c>
      <c r="J99" s="18">
        <v>0</v>
      </c>
    </row>
    <row r="100" spans="1:10" ht="30" customHeight="1" x14ac:dyDescent="0.25">
      <c r="A100" s="39">
        <v>38</v>
      </c>
      <c r="B100" s="22" t="s">
        <v>99</v>
      </c>
      <c r="C100" s="37" t="s">
        <v>13</v>
      </c>
      <c r="D100" s="38" t="s">
        <v>59</v>
      </c>
      <c r="E100" s="20">
        <f>E101+E102+E103+E104+E105+E106+E107+E108+E109+E110+E111+E112+E113+E114</f>
        <v>1918</v>
      </c>
      <c r="F100" s="20">
        <f t="shared" ref="F100:G100" si="6">F101+F102+F103+F104+F105+F106+F107+F108+F109+F110+F111+F112+F113+F114</f>
        <v>1918</v>
      </c>
      <c r="G100" s="20">
        <f t="shared" si="6"/>
        <v>1979</v>
      </c>
      <c r="H100" s="18">
        <v>36104.793159999994</v>
      </c>
      <c r="I100" s="18">
        <v>32953.175340000002</v>
      </c>
      <c r="J100" s="18">
        <v>32953.175340000002</v>
      </c>
    </row>
    <row r="101" spans="1:10" hidden="1" x14ac:dyDescent="0.25">
      <c r="A101" s="39"/>
      <c r="B101" s="23" t="s">
        <v>62</v>
      </c>
      <c r="C101" s="30"/>
      <c r="D101" s="36"/>
      <c r="E101" s="20">
        <f>13+14+10</f>
        <v>37</v>
      </c>
      <c r="F101" s="20">
        <v>37</v>
      </c>
      <c r="G101" s="20">
        <v>37</v>
      </c>
      <c r="H101" s="18">
        <v>0</v>
      </c>
      <c r="I101" s="18">
        <v>0</v>
      </c>
      <c r="J101" s="18">
        <v>0</v>
      </c>
    </row>
    <row r="102" spans="1:10" hidden="1" x14ac:dyDescent="0.25">
      <c r="A102" s="39"/>
      <c r="B102" s="23" t="s">
        <v>47</v>
      </c>
      <c r="C102" s="30"/>
      <c r="D102" s="36"/>
      <c r="E102" s="20">
        <f>25+15+12+13</f>
        <v>65</v>
      </c>
      <c r="F102" s="20">
        <v>65</v>
      </c>
      <c r="G102" s="20">
        <v>65</v>
      </c>
      <c r="H102" s="18">
        <v>0</v>
      </c>
      <c r="I102" s="18">
        <v>0</v>
      </c>
      <c r="J102" s="18">
        <v>0</v>
      </c>
    </row>
    <row r="103" spans="1:10" hidden="1" x14ac:dyDescent="0.25">
      <c r="A103" s="39"/>
      <c r="B103" s="23" t="s">
        <v>54</v>
      </c>
      <c r="C103" s="30"/>
      <c r="D103" s="36"/>
      <c r="E103" s="20">
        <f>20+14+39+15+13+63+2+14+2</f>
        <v>182</v>
      </c>
      <c r="F103" s="20">
        <f>20+81+65+16</f>
        <v>182</v>
      </c>
      <c r="G103" s="20">
        <f>20+89+66+13</f>
        <v>188</v>
      </c>
      <c r="H103" s="18">
        <v>0</v>
      </c>
      <c r="I103" s="18">
        <v>0</v>
      </c>
      <c r="J103" s="18">
        <v>0</v>
      </c>
    </row>
    <row r="104" spans="1:10" hidden="1" x14ac:dyDescent="0.25">
      <c r="A104" s="39"/>
      <c r="B104" s="23" t="s">
        <v>63</v>
      </c>
      <c r="C104" s="30"/>
      <c r="D104" s="36"/>
      <c r="E104" s="20">
        <f>151+107+21</f>
        <v>279</v>
      </c>
      <c r="F104" s="20">
        <f>151+128</f>
        <v>279</v>
      </c>
      <c r="G104" s="20">
        <f>148+128</f>
        <v>276</v>
      </c>
      <c r="H104" s="18">
        <v>0</v>
      </c>
      <c r="I104" s="18">
        <v>0</v>
      </c>
      <c r="J104" s="18">
        <v>0</v>
      </c>
    </row>
    <row r="105" spans="1:10" hidden="1" x14ac:dyDescent="0.25">
      <c r="A105" s="39"/>
      <c r="B105" s="23" t="s">
        <v>64</v>
      </c>
      <c r="C105" s="30"/>
      <c r="D105" s="36"/>
      <c r="E105" s="20">
        <f>25+10+22+8+23+8+4</f>
        <v>100</v>
      </c>
      <c r="F105" s="20">
        <f>65+31+4</f>
        <v>100</v>
      </c>
      <c r="G105" s="20">
        <f>27+4+28+9+20+10+4</f>
        <v>102</v>
      </c>
      <c r="H105" s="18">
        <v>0</v>
      </c>
      <c r="I105" s="18">
        <v>0</v>
      </c>
      <c r="J105" s="18">
        <v>0</v>
      </c>
    </row>
    <row r="106" spans="1:10" hidden="1" x14ac:dyDescent="0.25">
      <c r="A106" s="39"/>
      <c r="B106" s="23" t="s">
        <v>48</v>
      </c>
      <c r="C106" s="30"/>
      <c r="D106" s="36"/>
      <c r="E106" s="20">
        <f>30+20+8+22</f>
        <v>80</v>
      </c>
      <c r="F106" s="20">
        <f>58+22</f>
        <v>80</v>
      </c>
      <c r="G106" s="20">
        <f>58+22</f>
        <v>80</v>
      </c>
      <c r="H106" s="18">
        <v>0</v>
      </c>
      <c r="I106" s="18">
        <v>0</v>
      </c>
      <c r="J106" s="18">
        <v>0</v>
      </c>
    </row>
    <row r="107" spans="1:10" hidden="1" x14ac:dyDescent="0.25">
      <c r="A107" s="39"/>
      <c r="B107" s="23" t="s">
        <v>50</v>
      </c>
      <c r="C107" s="30"/>
      <c r="D107" s="36"/>
      <c r="E107" s="20">
        <f>143+23+90+4+1</f>
        <v>261</v>
      </c>
      <c r="F107" s="20">
        <f>166+95</f>
        <v>261</v>
      </c>
      <c r="G107" s="20">
        <f>145+24+90+4+1</f>
        <v>264</v>
      </c>
      <c r="H107" s="18">
        <v>0</v>
      </c>
      <c r="I107" s="18">
        <v>0</v>
      </c>
      <c r="J107" s="18">
        <v>0</v>
      </c>
    </row>
    <row r="108" spans="1:10" hidden="1" x14ac:dyDescent="0.25">
      <c r="A108" s="39"/>
      <c r="B108" s="23" t="s">
        <v>55</v>
      </c>
      <c r="C108" s="30"/>
      <c r="D108" s="36"/>
      <c r="E108" s="20">
        <f>9+5+95+34</f>
        <v>143</v>
      </c>
      <c r="F108" s="20">
        <v>143</v>
      </c>
      <c r="G108" s="20">
        <f>9+5+93+35</f>
        <v>142</v>
      </c>
      <c r="H108" s="18">
        <v>0</v>
      </c>
      <c r="I108" s="18">
        <v>0</v>
      </c>
      <c r="J108" s="18">
        <v>0</v>
      </c>
    </row>
    <row r="109" spans="1:10" hidden="1" x14ac:dyDescent="0.25">
      <c r="A109" s="39"/>
      <c r="B109" s="23" t="s">
        <v>52</v>
      </c>
      <c r="C109" s="30"/>
      <c r="D109" s="36"/>
      <c r="E109" s="20">
        <f>5+3+2+96+34</f>
        <v>140</v>
      </c>
      <c r="F109" s="20">
        <v>140</v>
      </c>
      <c r="G109" s="20">
        <v>152</v>
      </c>
      <c r="H109" s="18">
        <v>0</v>
      </c>
      <c r="I109" s="18">
        <v>0</v>
      </c>
      <c r="J109" s="18">
        <v>0</v>
      </c>
    </row>
    <row r="110" spans="1:10" hidden="1" x14ac:dyDescent="0.25">
      <c r="A110" s="39"/>
      <c r="B110" s="23" t="s">
        <v>67</v>
      </c>
      <c r="C110" s="30"/>
      <c r="D110" s="36"/>
      <c r="E110" s="20">
        <f>115+58</f>
        <v>173</v>
      </c>
      <c r="F110" s="20">
        <v>173</v>
      </c>
      <c r="G110" s="20">
        <f>152+62</f>
        <v>214</v>
      </c>
      <c r="H110" s="18">
        <v>0</v>
      </c>
      <c r="I110" s="18">
        <v>0</v>
      </c>
      <c r="J110" s="18">
        <v>0</v>
      </c>
    </row>
    <row r="111" spans="1:10" hidden="1" x14ac:dyDescent="0.25">
      <c r="A111" s="39"/>
      <c r="B111" s="23" t="s">
        <v>46</v>
      </c>
      <c r="C111" s="30"/>
      <c r="D111" s="36"/>
      <c r="E111" s="20">
        <f>1+8+94+40</f>
        <v>143</v>
      </c>
      <c r="F111" s="20">
        <v>143</v>
      </c>
      <c r="G111" s="20">
        <f>9+94+40</f>
        <v>143</v>
      </c>
      <c r="H111" s="18">
        <v>0</v>
      </c>
      <c r="I111" s="18">
        <v>0</v>
      </c>
      <c r="J111" s="18">
        <v>0</v>
      </c>
    </row>
    <row r="112" spans="1:10" hidden="1" x14ac:dyDescent="0.25">
      <c r="A112" s="39"/>
      <c r="B112" s="23" t="s">
        <v>49</v>
      </c>
      <c r="C112" s="30"/>
      <c r="D112" s="36"/>
      <c r="E112" s="20">
        <v>165</v>
      </c>
      <c r="F112" s="20">
        <v>165</v>
      </c>
      <c r="G112" s="20">
        <v>166</v>
      </c>
      <c r="H112" s="18">
        <v>0</v>
      </c>
      <c r="I112" s="18">
        <v>0</v>
      </c>
      <c r="J112" s="18">
        <v>0</v>
      </c>
    </row>
    <row r="113" spans="1:10" hidden="1" x14ac:dyDescent="0.25">
      <c r="A113" s="39"/>
      <c r="B113" s="23" t="s">
        <v>53</v>
      </c>
      <c r="C113" s="30"/>
      <c r="D113" s="36"/>
      <c r="E113" s="20">
        <v>51</v>
      </c>
      <c r="F113" s="20">
        <v>51</v>
      </c>
      <c r="G113" s="20">
        <v>51</v>
      </c>
      <c r="H113" s="18">
        <v>0</v>
      </c>
      <c r="I113" s="18">
        <v>0</v>
      </c>
      <c r="J113" s="18">
        <v>0</v>
      </c>
    </row>
    <row r="114" spans="1:10" hidden="1" x14ac:dyDescent="0.25">
      <c r="A114" s="39"/>
      <c r="B114" s="23" t="s">
        <v>56</v>
      </c>
      <c r="C114" s="30"/>
      <c r="D114" s="36"/>
      <c r="E114" s="20">
        <v>99</v>
      </c>
      <c r="F114" s="20">
        <v>99</v>
      </c>
      <c r="G114" s="20">
        <v>99</v>
      </c>
      <c r="H114" s="18">
        <v>0</v>
      </c>
      <c r="I114" s="18">
        <v>0</v>
      </c>
      <c r="J114" s="18">
        <v>0</v>
      </c>
    </row>
    <row r="115" spans="1:10" ht="39.6" x14ac:dyDescent="0.25">
      <c r="A115" s="39">
        <v>39</v>
      </c>
      <c r="B115" s="22" t="s">
        <v>100</v>
      </c>
      <c r="C115" s="37" t="s">
        <v>75</v>
      </c>
      <c r="D115" s="38" t="s">
        <v>45</v>
      </c>
      <c r="E115" s="20">
        <f>E116+E117+E118+E119+E120+E121+E122</f>
        <v>1448</v>
      </c>
      <c r="F115" s="20">
        <f t="shared" ref="F115:G115" si="7">F116+F117+F118+F119+F120+F121+F122</f>
        <v>1448</v>
      </c>
      <c r="G115" s="20">
        <f t="shared" si="7"/>
        <v>1414</v>
      </c>
      <c r="H115" s="18">
        <v>1268.9467</v>
      </c>
      <c r="I115" s="18">
        <v>1492.8784800000001</v>
      </c>
      <c r="J115" s="18">
        <v>1488.8587600000001</v>
      </c>
    </row>
    <row r="116" spans="1:10" hidden="1" x14ac:dyDescent="0.25">
      <c r="A116" s="39"/>
      <c r="B116" s="28" t="s">
        <v>48</v>
      </c>
      <c r="C116" s="30"/>
      <c r="D116" s="36"/>
      <c r="E116" s="20">
        <v>450</v>
      </c>
      <c r="F116" s="20">
        <v>450</v>
      </c>
      <c r="G116" s="20">
        <v>450</v>
      </c>
      <c r="H116" s="18">
        <v>0</v>
      </c>
      <c r="I116" s="18">
        <v>0</v>
      </c>
      <c r="J116" s="18">
        <v>0</v>
      </c>
    </row>
    <row r="117" spans="1:10" hidden="1" x14ac:dyDescent="0.25">
      <c r="A117" s="39"/>
      <c r="B117" s="26" t="s">
        <v>62</v>
      </c>
      <c r="C117" s="30"/>
      <c r="D117" s="36"/>
      <c r="E117" s="20">
        <v>198</v>
      </c>
      <c r="F117" s="20">
        <v>198</v>
      </c>
      <c r="G117" s="20">
        <v>164</v>
      </c>
      <c r="H117" s="18">
        <v>0</v>
      </c>
      <c r="I117" s="18">
        <v>0</v>
      </c>
      <c r="J117" s="18">
        <v>0</v>
      </c>
    </row>
    <row r="118" spans="1:10" hidden="1" x14ac:dyDescent="0.25">
      <c r="A118" s="39"/>
      <c r="B118" s="26" t="s">
        <v>76</v>
      </c>
      <c r="C118" s="30"/>
      <c r="D118" s="36"/>
      <c r="E118" s="20">
        <v>200</v>
      </c>
      <c r="F118" s="20">
        <v>200</v>
      </c>
      <c r="G118" s="20">
        <v>200</v>
      </c>
      <c r="H118" s="18">
        <v>0</v>
      </c>
      <c r="I118" s="18">
        <v>0</v>
      </c>
      <c r="J118" s="18">
        <v>0</v>
      </c>
    </row>
    <row r="119" spans="1:10" hidden="1" x14ac:dyDescent="0.25">
      <c r="A119" s="39"/>
      <c r="B119" s="26" t="s">
        <v>54</v>
      </c>
      <c r="C119" s="30"/>
      <c r="D119" s="36"/>
      <c r="E119" s="20">
        <v>250</v>
      </c>
      <c r="F119" s="20">
        <v>250</v>
      </c>
      <c r="G119" s="20">
        <v>250</v>
      </c>
      <c r="H119" s="18">
        <v>0</v>
      </c>
      <c r="I119" s="18">
        <v>0</v>
      </c>
      <c r="J119" s="18">
        <v>0</v>
      </c>
    </row>
    <row r="120" spans="1:10" hidden="1" x14ac:dyDescent="0.25">
      <c r="A120" s="39"/>
      <c r="B120" s="26" t="s">
        <v>49</v>
      </c>
      <c r="C120" s="30"/>
      <c r="D120" s="36"/>
      <c r="E120" s="20">
        <v>135</v>
      </c>
      <c r="F120" s="20">
        <v>135</v>
      </c>
      <c r="G120" s="20">
        <v>135</v>
      </c>
      <c r="H120" s="18">
        <v>0</v>
      </c>
      <c r="I120" s="18">
        <v>0</v>
      </c>
      <c r="J120" s="18">
        <v>0</v>
      </c>
    </row>
    <row r="121" spans="1:10" hidden="1" x14ac:dyDescent="0.25">
      <c r="A121" s="39"/>
      <c r="B121" s="26" t="s">
        <v>63</v>
      </c>
      <c r="C121" s="30"/>
      <c r="D121" s="36"/>
      <c r="E121" s="20">
        <v>150</v>
      </c>
      <c r="F121" s="20">
        <v>150</v>
      </c>
      <c r="G121" s="20">
        <v>150</v>
      </c>
      <c r="H121" s="18">
        <v>0</v>
      </c>
      <c r="I121" s="18">
        <v>0</v>
      </c>
      <c r="J121" s="18">
        <v>0</v>
      </c>
    </row>
    <row r="122" spans="1:10" hidden="1" x14ac:dyDescent="0.25">
      <c r="A122" s="39"/>
      <c r="B122" s="26" t="s">
        <v>50</v>
      </c>
      <c r="C122" s="30"/>
      <c r="D122" s="36"/>
      <c r="E122" s="20">
        <v>65</v>
      </c>
      <c r="F122" s="20">
        <v>65</v>
      </c>
      <c r="G122" s="20">
        <v>65</v>
      </c>
      <c r="H122" s="18">
        <v>0</v>
      </c>
      <c r="I122" s="18">
        <v>0</v>
      </c>
      <c r="J122" s="18">
        <v>0</v>
      </c>
    </row>
    <row r="123" spans="1:10" ht="52.8" x14ac:dyDescent="0.25">
      <c r="A123" s="29">
        <v>40</v>
      </c>
      <c r="B123" s="22" t="s">
        <v>101</v>
      </c>
      <c r="C123" s="32" t="s">
        <v>75</v>
      </c>
      <c r="D123" s="32" t="s">
        <v>45</v>
      </c>
      <c r="E123" s="20">
        <v>471</v>
      </c>
      <c r="F123" s="20">
        <v>471</v>
      </c>
      <c r="G123" s="20">
        <v>465</v>
      </c>
      <c r="H123" s="18">
        <v>412.75821999999999</v>
      </c>
      <c r="I123" s="18">
        <v>485.59790000000004</v>
      </c>
      <c r="J123" s="18">
        <v>489.61761999999999</v>
      </c>
    </row>
    <row r="124" spans="1:10" ht="31.8" customHeight="1" x14ac:dyDescent="0.25">
      <c r="A124" s="10">
        <v>41</v>
      </c>
      <c r="B124" s="11" t="s">
        <v>77</v>
      </c>
      <c r="C124" s="6" t="s">
        <v>78</v>
      </c>
      <c r="D124" s="6" t="s">
        <v>79</v>
      </c>
      <c r="E124" s="10">
        <v>39330</v>
      </c>
      <c r="F124" s="10">
        <v>57168</v>
      </c>
      <c r="G124" s="10">
        <v>56250</v>
      </c>
      <c r="H124" s="12">
        <v>31.5</v>
      </c>
      <c r="I124" s="12">
        <v>54.3</v>
      </c>
      <c r="J124" s="12">
        <v>44.8</v>
      </c>
    </row>
    <row r="125" spans="1:10" ht="22.2" customHeight="1" x14ac:dyDescent="0.25">
      <c r="A125" s="10">
        <v>42</v>
      </c>
      <c r="B125" s="11" t="s">
        <v>80</v>
      </c>
      <c r="C125" s="6" t="s">
        <v>31</v>
      </c>
      <c r="D125" s="6" t="s">
        <v>81</v>
      </c>
      <c r="E125" s="10">
        <v>2</v>
      </c>
      <c r="F125" s="10">
        <v>2</v>
      </c>
      <c r="G125" s="10">
        <v>2</v>
      </c>
      <c r="H125" s="12">
        <v>210.7</v>
      </c>
      <c r="I125" s="12">
        <v>363.2</v>
      </c>
      <c r="J125" s="12">
        <v>299.8</v>
      </c>
    </row>
    <row r="126" spans="1:10" x14ac:dyDescent="0.25">
      <c r="A126" s="10">
        <v>43</v>
      </c>
      <c r="B126" s="11" t="s">
        <v>80</v>
      </c>
      <c r="C126" s="6" t="s">
        <v>82</v>
      </c>
      <c r="D126" s="6" t="s">
        <v>81</v>
      </c>
      <c r="E126" s="10">
        <v>50</v>
      </c>
      <c r="F126" s="10">
        <v>50</v>
      </c>
      <c r="G126" s="10">
        <v>50</v>
      </c>
      <c r="H126" s="12">
        <v>5266.5</v>
      </c>
      <c r="I126" s="12">
        <v>9078.1</v>
      </c>
      <c r="J126" s="12">
        <v>7492.9</v>
      </c>
    </row>
    <row r="127" spans="1:10" ht="24" customHeight="1" x14ac:dyDescent="0.25">
      <c r="A127" s="10">
        <v>44</v>
      </c>
      <c r="B127" s="11" t="s">
        <v>80</v>
      </c>
      <c r="C127" s="6" t="s">
        <v>83</v>
      </c>
      <c r="D127" s="6" t="s">
        <v>81</v>
      </c>
      <c r="E127" s="10">
        <v>3</v>
      </c>
      <c r="F127" s="10">
        <v>3</v>
      </c>
      <c r="G127" s="10">
        <v>3</v>
      </c>
      <c r="H127" s="12">
        <v>316</v>
      </c>
      <c r="I127" s="12">
        <v>544.70000000000005</v>
      </c>
      <c r="J127" s="12">
        <v>449.6</v>
      </c>
    </row>
    <row r="128" spans="1:10" ht="41.4" x14ac:dyDescent="0.25">
      <c r="A128" s="10">
        <v>45</v>
      </c>
      <c r="B128" s="11" t="s">
        <v>84</v>
      </c>
      <c r="C128" s="6" t="s">
        <v>31</v>
      </c>
      <c r="D128" s="6" t="s">
        <v>85</v>
      </c>
      <c r="E128" s="10">
        <v>10</v>
      </c>
      <c r="F128" s="10">
        <v>9</v>
      </c>
      <c r="G128" s="10">
        <v>9</v>
      </c>
      <c r="H128" s="12">
        <v>5277.3</v>
      </c>
      <c r="I128" s="12">
        <v>9096.7000000000007</v>
      </c>
      <c r="J128" s="12">
        <v>7508.3</v>
      </c>
    </row>
    <row r="129" spans="1:10" ht="27.6" x14ac:dyDescent="0.25">
      <c r="A129" s="10">
        <v>46</v>
      </c>
      <c r="B129" s="11" t="s">
        <v>86</v>
      </c>
      <c r="C129" s="6" t="s">
        <v>87</v>
      </c>
      <c r="D129" s="6" t="s">
        <v>81</v>
      </c>
      <c r="E129" s="10">
        <v>6</v>
      </c>
      <c r="F129" s="10">
        <v>6</v>
      </c>
      <c r="G129" s="10">
        <v>6</v>
      </c>
      <c r="H129" s="12">
        <v>5277.5</v>
      </c>
      <c r="I129" s="12">
        <v>9097.1</v>
      </c>
      <c r="J129" s="12">
        <v>7508.6</v>
      </c>
    </row>
    <row r="130" spans="1:10" ht="39.6" customHeight="1" x14ac:dyDescent="0.25">
      <c r="A130" s="10">
        <v>47</v>
      </c>
      <c r="B130" s="11" t="s">
        <v>88</v>
      </c>
      <c r="C130" s="6" t="s">
        <v>82</v>
      </c>
      <c r="D130" s="6" t="s">
        <v>81</v>
      </c>
      <c r="E130" s="10">
        <v>3</v>
      </c>
      <c r="F130" s="10">
        <v>3</v>
      </c>
      <c r="G130" s="10">
        <v>3</v>
      </c>
      <c r="H130" s="12">
        <v>2529</v>
      </c>
      <c r="I130" s="12">
        <v>4359.3999999999996</v>
      </c>
      <c r="J130" s="12">
        <v>3598.2</v>
      </c>
    </row>
    <row r="131" spans="1:10" ht="35.4" customHeight="1" x14ac:dyDescent="0.25">
      <c r="A131" s="10">
        <v>48</v>
      </c>
      <c r="B131" s="11" t="s">
        <v>88</v>
      </c>
      <c r="C131" s="6" t="s">
        <v>89</v>
      </c>
      <c r="D131" s="6" t="s">
        <v>85</v>
      </c>
      <c r="E131" s="10">
        <v>7</v>
      </c>
      <c r="F131" s="10">
        <v>7</v>
      </c>
      <c r="G131" s="10">
        <v>7</v>
      </c>
      <c r="H131" s="12">
        <v>5901.1</v>
      </c>
      <c r="I131" s="12">
        <v>10172</v>
      </c>
      <c r="J131" s="12">
        <v>8395.7999999999993</v>
      </c>
    </row>
    <row r="132" spans="1:10" ht="36" customHeight="1" x14ac:dyDescent="0.25">
      <c r="A132" s="10">
        <v>49</v>
      </c>
      <c r="B132" s="11" t="s">
        <v>88</v>
      </c>
      <c r="C132" s="6" t="s">
        <v>90</v>
      </c>
      <c r="D132" s="6" t="s">
        <v>81</v>
      </c>
      <c r="E132" s="10">
        <v>10</v>
      </c>
      <c r="F132" s="10">
        <v>101</v>
      </c>
      <c r="G132" s="10">
        <v>101</v>
      </c>
      <c r="H132" s="12">
        <v>8430.2000000000007</v>
      </c>
      <c r="I132" s="12">
        <v>14531.5</v>
      </c>
      <c r="J132" s="12">
        <v>11994.1</v>
      </c>
    </row>
    <row r="133" spans="1:10" ht="22.8" customHeight="1" x14ac:dyDescent="0.25">
      <c r="A133" s="10">
        <v>50</v>
      </c>
      <c r="B133" s="11" t="s">
        <v>91</v>
      </c>
      <c r="C133" s="6" t="s">
        <v>92</v>
      </c>
      <c r="D133" s="6" t="s">
        <v>81</v>
      </c>
      <c r="E133" s="10">
        <v>57</v>
      </c>
      <c r="F133" s="10">
        <v>80</v>
      </c>
      <c r="G133" s="10">
        <v>80</v>
      </c>
      <c r="H133" s="12">
        <v>199.4</v>
      </c>
      <c r="I133" s="12">
        <v>343.7</v>
      </c>
      <c r="J133" s="12">
        <v>283.7</v>
      </c>
    </row>
    <row r="134" spans="1:10" x14ac:dyDescent="0.25">
      <c r="A134" s="10">
        <v>51</v>
      </c>
      <c r="B134" s="11" t="s">
        <v>91</v>
      </c>
      <c r="C134" s="6" t="s">
        <v>82</v>
      </c>
      <c r="D134" s="6" t="s">
        <v>81</v>
      </c>
      <c r="E134" s="10">
        <v>2800</v>
      </c>
      <c r="F134" s="10">
        <v>2573</v>
      </c>
      <c r="G134" s="10">
        <v>2567</v>
      </c>
      <c r="H134" s="12">
        <v>9796.7000000000007</v>
      </c>
      <c r="I134" s="12">
        <v>16887</v>
      </c>
      <c r="J134" s="12">
        <v>13938.3</v>
      </c>
    </row>
    <row r="135" spans="1:10" ht="27.6" customHeight="1" x14ac:dyDescent="0.25">
      <c r="A135" s="10">
        <v>52</v>
      </c>
      <c r="B135" s="11" t="s">
        <v>91</v>
      </c>
      <c r="C135" s="6" t="s">
        <v>83</v>
      </c>
      <c r="D135" s="6" t="s">
        <v>81</v>
      </c>
      <c r="E135" s="10">
        <v>7</v>
      </c>
      <c r="F135" s="10">
        <v>7</v>
      </c>
      <c r="G135" s="10">
        <v>7</v>
      </c>
      <c r="H135" s="12">
        <v>24.5</v>
      </c>
      <c r="I135" s="12">
        <v>42.2</v>
      </c>
      <c r="J135" s="12">
        <v>34.799999999999997</v>
      </c>
    </row>
    <row r="136" spans="1:10" ht="111.6" customHeight="1" x14ac:dyDescent="0.25">
      <c r="A136" s="10">
        <v>53</v>
      </c>
      <c r="B136" s="11" t="s">
        <v>30</v>
      </c>
      <c r="C136" s="6" t="s">
        <v>31</v>
      </c>
      <c r="D136" s="6" t="s">
        <v>81</v>
      </c>
      <c r="E136" s="10">
        <v>20</v>
      </c>
      <c r="F136" s="10">
        <v>9</v>
      </c>
      <c r="G136" s="10">
        <v>9</v>
      </c>
      <c r="H136" s="12">
        <v>124.9</v>
      </c>
      <c r="I136" s="12">
        <v>215.3</v>
      </c>
      <c r="J136" s="12">
        <v>177.7</v>
      </c>
    </row>
    <row r="137" spans="1:10" ht="106.2" customHeight="1" x14ac:dyDescent="0.25">
      <c r="A137" s="10">
        <v>54</v>
      </c>
      <c r="B137" s="11" t="s">
        <v>30</v>
      </c>
      <c r="C137" s="6" t="s">
        <v>93</v>
      </c>
      <c r="D137" s="6" t="s">
        <v>94</v>
      </c>
      <c r="E137" s="10">
        <v>1500</v>
      </c>
      <c r="F137" s="10">
        <v>9303</v>
      </c>
      <c r="G137" s="10">
        <v>9847</v>
      </c>
      <c r="H137" s="12">
        <v>9371.2000000000007</v>
      </c>
      <c r="I137" s="12">
        <v>16153.6</v>
      </c>
      <c r="J137" s="12">
        <v>13332.9</v>
      </c>
    </row>
    <row r="138" spans="1:10" ht="27.6" customHeight="1" x14ac:dyDescent="0.25">
      <c r="A138" s="10">
        <v>55</v>
      </c>
      <c r="B138" s="11" t="s">
        <v>95</v>
      </c>
      <c r="C138" s="6" t="s">
        <v>96</v>
      </c>
      <c r="D138" s="6" t="s">
        <v>85</v>
      </c>
      <c r="E138" s="10">
        <v>4</v>
      </c>
      <c r="F138" s="10">
        <v>4</v>
      </c>
      <c r="G138" s="10">
        <v>4</v>
      </c>
      <c r="H138" s="12">
        <v>79.099999999999994</v>
      </c>
      <c r="I138" s="12">
        <v>136.30000000000001</v>
      </c>
      <c r="J138" s="12">
        <v>112.5</v>
      </c>
    </row>
    <row r="139" spans="1:10" x14ac:dyDescent="0.25">
      <c r="A139" s="13"/>
    </row>
    <row r="140" spans="1:10" x14ac:dyDescent="0.25">
      <c r="A140" s="13"/>
    </row>
    <row r="141" spans="1:10" x14ac:dyDescent="0.25">
      <c r="A141" s="13"/>
    </row>
    <row r="142" spans="1:10" x14ac:dyDescent="0.25">
      <c r="A142" s="13"/>
    </row>
    <row r="143" spans="1:10" x14ac:dyDescent="0.25">
      <c r="A143" s="13"/>
    </row>
  </sheetData>
  <mergeCells count="23">
    <mergeCell ref="A94:A95"/>
    <mergeCell ref="A96:A97"/>
    <mergeCell ref="A98:A99"/>
    <mergeCell ref="A100:A114"/>
    <mergeCell ref="A115:A122"/>
    <mergeCell ref="A68:A80"/>
    <mergeCell ref="A81:A87"/>
    <mergeCell ref="A88:A89"/>
    <mergeCell ref="A90:A91"/>
    <mergeCell ref="A92:A93"/>
    <mergeCell ref="A31:A43"/>
    <mergeCell ref="A44:A47"/>
    <mergeCell ref="A48:A55"/>
    <mergeCell ref="A56:A63"/>
    <mergeCell ref="A64:A67"/>
    <mergeCell ref="A6:J6"/>
    <mergeCell ref="A2:J3"/>
    <mergeCell ref="A4:A5"/>
    <mergeCell ref="B4:B5"/>
    <mergeCell ref="C4:C5"/>
    <mergeCell ref="D4:D5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2022-03-09T09:01:20Z</dcterms:modified>
</cp:coreProperties>
</file>