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1" activeTab="2"/>
  </bookViews>
  <sheets>
    <sheet name="1. Сведения об объёмах финансир" sheetId="1" r:id="rId1"/>
    <sheet name="2.Сведения о дост-нии цел-х инд" sheetId="2" r:id="rId2"/>
    <sheet name="3. Отчёт об исполнении" sheetId="3" r:id="rId3"/>
  </sheets>
  <definedNames>
    <definedName name="_ftn1" localSheetId="0">'1. Сведения об объёмах финансир'!#REF!</definedName>
    <definedName name="_ftn2" localSheetId="0">'1. Сведения об объёмах финансир'!#REF!</definedName>
    <definedName name="_ftn3" localSheetId="0">'1. Сведения об объёмах финансир'!#REF!</definedName>
    <definedName name="_ftn4" localSheetId="0">'1. Сведения об объёмах финансир'!#REF!</definedName>
    <definedName name="_ftnref1" localSheetId="0">'1. Сведения об объёмах финансир'!$D$4</definedName>
    <definedName name="_ftnref2" localSheetId="0">'1. Сведения об объёмах финансир'!$E$4</definedName>
    <definedName name="_ftnref3" localSheetId="0">'1. Сведения об объёмах финансир'!$F$4</definedName>
    <definedName name="_ftnref4" localSheetId="0">'1. Сведения об объёмах финансир'!$G$4</definedName>
    <definedName name="_xlnm._FilterDatabase" localSheetId="0" hidden="1">'1. Сведения об объёмах финансир'!$C$1:$C$89</definedName>
    <definedName name="_xlnm.Print_Titles" localSheetId="0">'1. Сведения об объёмах финансир'!$5:$5</definedName>
    <definedName name="_xlnm.Print_Titles" localSheetId="2">'3. Отчёт об исполнении'!$5:$5</definedName>
  </definedNames>
  <calcPr fullCalcOnLoad="1"/>
</workbook>
</file>

<file path=xl/sharedStrings.xml><?xml version="1.0" encoding="utf-8"?>
<sst xmlns="http://schemas.openxmlformats.org/spreadsheetml/2006/main" count="637" uniqueCount="359">
  <si>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</t>
  </si>
  <si>
    <t>4.2. 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</si>
  <si>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 xml:space="preserve">4.3. 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(МБОУ Баратаевская СШ, МО «г. Ульяновск»; МКОУ Архангельская СШ, МКОУ Крестовогородищинская СШ, МКОУ Озерская СШ, МО «Чердаклинский район»; МКОУ Оськинская СШ, МКОУ Вагусская СШ, МО «Инзенский район»; МКОУ СШ с. Рязаново, МО «Мелекесский район»; МОУ Вешкаймская СОШ № 1, МОУ Каргинская СОШ, МО «Вешкаймский район»; МОУ Краснореченская СШ, МОУ Большекандалинская СШ, МО «Старомайнский район»; МОУ Елховоозерская СШ, МОУ Среднетемерсянская СШ, МОУ Степноанненковская СОШ, МО «Цильнинский район»; МОУ СОШ № 2 с. Кузоватово, МО «Кузоватовский район»; МОУ Зеленорощинская СШ, МОУ Охотничьевская СОШ, МО «Ульяновский район»; МБОУ Славкинская СШ, МБОУ Канадейская СШ, МОУ Прасковьинская СШ, МО «Николаевский район»; МОУ Троицко-Сунгурская СШ, МО «Новоспасский район»; МКОУ Тагайская СШ, МОУ Загоскинская СОШ, МО «Майнский район»; </t>
  </si>
  <si>
    <t xml:space="preserve">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</t>
  </si>
  <si>
    <t>5.1.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</si>
  <si>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t>
  </si>
  <si>
    <t>Основное мероприятие "Создание условий для обучения детей с ограниченными возможностями здоровья"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</si>
  <si>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</si>
  <si>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</si>
  <si>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Финансовые средства направлены на выплату премий и поощрений талантливым и одарённым обучающимся, педагогическим и научным работникам образовательных организаций.</t>
  </si>
  <si>
    <t>Министерство строительство</t>
  </si>
  <si>
    <t xml:space="preserve">Министерство 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</si>
  <si>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</t>
  </si>
  <si>
    <t>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</si>
  <si>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Создание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</si>
  <si>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Предоставление субсидий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</si>
  <si>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сентябрь</t>
  </si>
  <si>
    <t>Субсидия предоставлена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</si>
  <si>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3. Основное мероприя-тие 3 «Создание условий, обеспечива-ющих доступность дополнительных об-щеобразовательных программ естествен-но-научной и техни-ческой направленнос-ти для обучающих-ся», всего. в том числе:</t>
  </si>
  <si>
    <t>февраль</t>
  </si>
  <si>
    <t>3.1. Предоставление субсидии автономной некоммерческой орга-низации «Центр кластерного развития Ульяновской области» в целях финансового обеспечения затрат, связанных с созданием и эксплуатацией дет-ского технопарка на территории Ульяновс-кой области</t>
  </si>
  <si>
    <t>1.3. Предоставление субвенций из област-ного бюджета бюдже-там муниципальных образований на осу-ществление передан-ных органам местного самоуправления госу-дарственных полномо-чий Ульяновской области по организа-ции и обеспечению отдыха детей, обучаю-щихся в общеобразова-тельных организациях, за исключением детей-сирот и детей, оставшихся без попечения родителей, находящихся в образовательных орга-низациях для детей-сирот и детей, оставшихся без попе-чения родителей, и детей, находящихся в трудной жизненной ситуации, в лагерях, организованных обра-зовательными органи-зациями, осуществля-ющими организацию отдыха и оздоровления обучающихся в кани-кулярное время (с дневным пребывании-ем)</t>
  </si>
  <si>
    <t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</t>
  </si>
  <si>
    <t>Предоставление субсидии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</si>
  <si>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</si>
  <si>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</t>
  </si>
  <si>
    <t>Финансирование по заявкам муниципальных образований</t>
  </si>
  <si>
    <t xml:space="preserve">6.1.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 </t>
  </si>
  <si>
    <t>1.1.Разработка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</si>
  <si>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Ульяновская область в 2016 году вошла в перечень 7 субъектов РФ – победителей конкурсного отбора на создание в субъектах Российской Федерации межрегиональных центров компетенций, одной из основных задач которого является создание условий для тренировки региональных команд – участников чемпионатов WorldSkills всех уровней. Конкурсная заявка от Ульяновской области была подготовлена по созданию в 2016-2017 гг.  Межрегионального центра компетенций в области обслуживания транспорта и логистики  на базе ОГАПОУ «УАвиаК–МЦК».</t>
  </si>
  <si>
    <t>Предоставление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</si>
  <si>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1.5.</t>
  </si>
  <si>
    <t>Предоставление бюджетам муниципальных районов и городских округов Ульяновской области субсидий из областного бюджета в целях софинансирования расходных обязательств, возникающих в связи с обеспечением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"Математика"</t>
  </si>
  <si>
    <t xml:space="preserve">Предоставление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
</t>
  </si>
  <si>
    <t>5.7</t>
  </si>
  <si>
    <t>Предоставление индивидуальным предпринимателям,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</si>
  <si>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Средства предоставляются по заявкам муниципальных образований</t>
  </si>
  <si>
    <t>5.3. Предоставление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</si>
  <si>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Органы местного самоуправления на основании заявок, соглашений обеспечены средствами областного бюджета для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</si>
  <si>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 xml:space="preserve">Проведение заявочной кампании. </t>
  </si>
  <si>
    <t xml:space="preserve">Свод реестра работников бюджетной сферы подлежащих оздоровлению. </t>
  </si>
  <si>
    <t>Обеспечение деятельности государственных учреждений, находящихся в ведении Министерства образования и науки Ульяновской области</t>
  </si>
  <si>
    <t>Финансирование в соответствии с потребностью</t>
  </si>
  <si>
    <t>Осуществление капитального ремонта, ликвидация аварийной ситуации</t>
  </si>
  <si>
    <t>Обеспечение получения дошкольного образования в частных дошкольных образовательных организациях</t>
  </si>
  <si>
    <t>Основное мероприятие «Реализация программы по созданию в Ульяновской области  новых мест в общеобразовательных организациях»</t>
  </si>
  <si>
    <t>Плановое</t>
  </si>
  <si>
    <t xml:space="preserve">Финансовые средства  по данному направлению предоставлены на основании заявок и соглашений  с органами  местного самоуправления </t>
  </si>
  <si>
    <t>январь</t>
  </si>
  <si>
    <t>декабрь</t>
  </si>
  <si>
    <t>март</t>
  </si>
  <si>
    <t>июнь</t>
  </si>
  <si>
    <t>Министерство промышленности, строительства, жилищно-коммунального комплекса и транспорта Ульяновской области (далее - Министерство строительства)</t>
  </si>
  <si>
    <t>Завершение строительных работ в соответствии с дорожной картой</t>
  </si>
  <si>
    <t>Выплата премий, поощрений</t>
  </si>
  <si>
    <t>Обеспечение органов местного самоуправления на основании заявок, соглашений  средствами областного бюджета   для выполнения государственных гарантий (в соответствии с мероприятием)</t>
  </si>
  <si>
    <t xml:space="preserve">Предоставление субсидий частным общеобразовательным организациям (в соответствии с мероприятием)  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</si>
  <si>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</si>
  <si>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</si>
  <si>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4.2.</t>
  </si>
  <si>
    <t>Министерство образования и науки Ульяновской области (далее - Министерство)</t>
  </si>
  <si>
    <t>Подпрограмма "Развитие среднего профессионального образования в Ульяновской области"</t>
  </si>
  <si>
    <t>1.</t>
  </si>
  <si>
    <t>Министерство</t>
  </si>
  <si>
    <t>2.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</si>
  <si>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 проводится в соответствии с графиком</t>
  </si>
  <si>
    <t>3.</t>
  </si>
  <si>
    <t>4.</t>
  </si>
  <si>
    <t>5.</t>
  </si>
  <si>
    <t>6.</t>
  </si>
  <si>
    <t>Наименование целевого индикатора</t>
  </si>
  <si>
    <t>Плановое значение</t>
  </si>
  <si>
    <t>Фактическое значение</t>
  </si>
  <si>
    <t>[1] Графы X  не заполняются</t>
  </si>
  <si>
    <t>Камендровская Т.Ю. 44-48-09</t>
  </si>
  <si>
    <t>4.1.</t>
  </si>
  <si>
    <t xml:space="preserve">2. Сведения об объёмах финансирования </t>
  </si>
  <si>
    <t>1.1.</t>
  </si>
  <si>
    <t>1.2.</t>
  </si>
  <si>
    <t>1.3.</t>
  </si>
  <si>
    <t>1.4.</t>
  </si>
  <si>
    <t>2.1.</t>
  </si>
  <si>
    <t>3.2.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</si>
  <si>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</si>
  <si>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</si>
  <si>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</si>
  <si>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</si>
  <si>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</si>
  <si>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</si>
  <si>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</si>
  <si>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</si>
  <si>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</si>
  <si>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</si>
  <si>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</si>
  <si>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федеральный бюджет</t>
  </si>
  <si>
    <t>областной бюджет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</si>
  <si>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</si>
  <si>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</si>
  <si>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</si>
  <si>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</si>
  <si>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5.6. 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</si>
  <si>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 xml:space="preserve">Обеспечение органов местного самоуправления, на основании заявок, соглашений  средствами областного бюджета   (в соответствии с мероприятием) </t>
  </si>
  <si>
    <t>Обеспечение органов местного самоуправления, на основании заявок, соглашений  средствами областного бюджета  (в соответствии с мероприятием)</t>
  </si>
  <si>
    <t>июль</t>
  </si>
  <si>
    <t>октябрь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</si>
  <si>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</si>
  <si>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1.2. 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</si>
  <si>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>Предоставление субсидий</t>
  </si>
  <si>
    <t>1.1. Создание условий успешной социализации и эффективной самореализации молодёжи</t>
  </si>
  <si>
    <t xml:space="preserve">1. Основное мероприятие «Обеспечение развития молодёжной политики» </t>
  </si>
  <si>
    <t>1.2. Проведение социально значимых мероприятий в сфере образования</t>
  </si>
  <si>
    <t>Проведение мероприятий по созданию условий в соответствии с утверждённым графиком и сметой</t>
  </si>
  <si>
    <t>2.2. 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</si>
  <si>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2.3. Осуществление выплаты ежемесячной стипендии Губернатора Ульяновской области «Семья»</t>
  </si>
  <si>
    <t>Финансирование  мероприятий  по лицензированию и аккредитации образовательных организаций</t>
  </si>
  <si>
    <t>Финансирование (по всем источникам), тыс. руб.[1]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</si>
  <si>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</si>
  <si>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</si>
  <si>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</si>
  <si>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</si>
  <si>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</si>
  <si>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</si>
  <si>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Фактическое  (освоение)</t>
  </si>
  <si>
    <t>Подпрограмма "Развитие общего образования детей в Ульяновской области"</t>
  </si>
  <si>
    <t>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</si>
  <si>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2.2.</t>
  </si>
  <si>
    <t>Основное мероприятие "Развитие кадрового потенциала системы общего образования"</t>
  </si>
  <si>
    <t>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</si>
  <si>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Основное мероприятие "Содействие развитию начального общего, основного общего и среднего общего образования"</t>
  </si>
  <si>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</si>
  <si>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</si>
  <si>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</si>
  <si>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</si>
  <si>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</si>
  <si>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</si>
  <si>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</si>
  <si>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</si>
  <si>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</si>
  <si>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</si>
  <si>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</si>
  <si>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</si>
  <si>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доступности приоритетных объектов и услуг в приоритетных сферах жизнедеятельности инвалидов и других маломобильных групп</t>
  </si>
  <si>
    <t>апрель</t>
  </si>
  <si>
    <t>Предоставление субсидий из областного бюджета бюджетам муниципальных образований на закупку школьных автобусов</t>
  </si>
  <si>
    <t xml:space="preserve">Проведение социально значимых мероприятий в соответствии с утверждённым графиком и сметой </t>
  </si>
  <si>
    <t>Выплата стипендий</t>
  </si>
  <si>
    <t xml:space="preserve">Обеспечение органов местного самоуправления, на основании заявок, соглашений  средствами областного бюджета  (в соответствии с мероприятием) 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</si>
  <si>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</si>
  <si>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>6. Основное мероприятие «Реализация программы по созданию в Ульяновской области  новых мест в общеобразовательных организациях»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</si>
  <si>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</si>
  <si>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</si>
  <si>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</si>
  <si>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 xml:space="preserve">Основное мероприятие «Обеспечение развития молодёжной политики» </t>
  </si>
  <si>
    <t>Создание условий успешной социализации и эффективной самореализации молодёжи</t>
  </si>
  <si>
    <t>Проведение социально значимых мероприятий в сфере образования</t>
  </si>
  <si>
    <t xml:space="preserve">Основное мероприятие  «Развитие потенциала талантливых молодых людей, в том числе являющихся молодыми специалистами» </t>
  </si>
  <si>
    <t>Предоставление на территории Ульяновской области лицам, имеющим статус молодых специалистов, мер социальной поддержки</t>
  </si>
  <si>
    <t xml:space="preserve">Предоставление мер социальной поддержки талантливым и одарённым обучающимся, педагогическим и научным работникам образовательных организаций
</t>
  </si>
  <si>
    <t>2.3.</t>
  </si>
  <si>
    <t>Осуществление выплаты ежемесячной стипендии Губернатора Ульяновской области «Семья»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</si>
  <si>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</si>
  <si>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t>
  </si>
  <si>
    <t xml:space="preserve">Обеспечение деятельности центрального аппарата Министерства образования и науки Ульяновской области
</t>
  </si>
  <si>
    <t>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</si>
  <si>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 xml:space="preserve"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</si>
  <si>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</si>
  <si>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</si>
  <si>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Органы местного самоуправления на основании заявок, соглашений  обеспечены средствами областного бюджета  для приобретения   бесплатных специальных учебников и учебных пособий, иной учебной литературы, а также оказания  услуг сурдопереводчиков и тифлосурдопереводчиков  (в разрезе МО)</t>
  </si>
  <si>
    <t xml:space="preserve">Обеспечение органов местного самоуправления и подведомственных организаций на основании заявок, соглашений  средствами областного бюджета  (в соответствии с мероприятием) </t>
  </si>
  <si>
    <t>ВСЕГО  ПО ГОСУДАРСТВЕННОЙ ПРОГРАММЕ,
в том числе:</t>
  </si>
  <si>
    <t>Подпрограмма «Развитие общего образования детей в Ульяновской области»</t>
  </si>
  <si>
    <t>Органы местного самоуправления на основании заявок, соглашений обеспечены средствами областного бюджета  для выплаты ежемесячной доплаты за наличие учёной степени кандидата наук или доктора наук педагогическим работни-кам муниципальных общеобразовательных организаций (в разрезе МО)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</si>
  <si>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</si>
  <si>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</si>
  <si>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</si>
  <si>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 xml:space="preserve">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</si>
  <si>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>5.3.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</si>
  <si>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 </t>
  </si>
  <si>
    <t>5.4.</t>
  </si>
  <si>
    <t xml:space="preserve">5.2. 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</si>
  <si>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</si>
  <si>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5.5.</t>
  </si>
  <si>
    <t>5.6.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</si>
  <si>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</si>
  <si>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Министерство, Министерство молодёжного развития Ульяновской области (далее - Министерство молодёжного развития</t>
  </si>
  <si>
    <t>Министерство молодёжного развития</t>
  </si>
  <si>
    <t>Министерство, Министерство молодёжного развития</t>
  </si>
  <si>
    <t>минстрой</t>
  </si>
  <si>
    <t>молодёжь</t>
  </si>
  <si>
    <t>минобр</t>
  </si>
  <si>
    <t>Обеспечение деятельности центральног аппарата Министерства молодёжного развития Ульяновской области</t>
  </si>
  <si>
    <t>1.3.Создание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</si>
  <si>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средсва предусмотрены на прохождение курсов повышения квалификации и  поставку оборудования :принеров сканеров для обеспечения печати контрольно-измерительных материалов  ППЭ( пункт проведения экзаменов)  .
Приобретены сканеры,, оборудования и оргтехники для обеспечения печати КИМ и ППЭ в 2017 году</t>
  </si>
  <si>
    <t>1.4. Развитие национально-региональной системы независимой оценки качества общего образования через реализацию пилотных региональных проек-тов и создание национальных механизмов оценки качества</t>
  </si>
  <si>
    <t>Финансовое обеспечение мероприятия согласно графику финансирования</t>
  </si>
  <si>
    <t>Средства федерального бюджета предоставленыислены в полном объёме Министерству на осуществление полномочий по государственному контролю (надзору) в сфере образования за деятельностью организаций, осуществляющих образовательную деятельность на территории Ульяновской области. Финансирование произведено в соответствии с потребностью.</t>
  </si>
  <si>
    <t xml:space="preserve">Министерство, </t>
  </si>
  <si>
    <t>Министерство, главный бухгалтер Н.А.Архипова 44-34-36</t>
  </si>
  <si>
    <t>Министерство, И.Н.Бармина начальник отдела экономики 41-79-18</t>
  </si>
  <si>
    <t>Финансирование деятельности  аппарата управления Министерства в соответствие с потребностью</t>
  </si>
  <si>
    <t xml:space="preserve"> Средсва муниципальному образованию Кузоватовский район перечислены в полном объеме .выкуп здания общеобразовательной организации в р.п. Кузоватово, МО «Кузоватовский район»   и оснащение оборудованием. </t>
  </si>
  <si>
    <t>В 2017 году продолжена работа по созданию базовой  профессиональной образовательной организации, обеспечивающей поддержку региональной системы инклюзивного профессионального образования инвалидов. Статус базовой организации в 2016 году получил  ОГПОУ «Ульяновский техникум отраслевых технологий и дизайна».Денежные средства 2017 года  направлены на модернизацию учебно-материальной базы техникума.
В данной базовой организации будут обучаться студенты с ограниченными возможностями здоровья по востребованным для экономики региона профессиям и специальностям по адаптированным программам среднего профессионального образования. Кроме того, созданные условия позволят другим учреждениям использовать образовательные технологии и учебно-методические материалы, а педагоги смогут повышать здесь свою квалификацию. Также в техникуме будет осуществляться консультации для студентов и их родителей, включая проведение профессиональной диагностики. 
Проведение ремонтных работ в учебно-производственной мастерской по технологии парихмахерского искусства для маломобильных групп населения  в рамках реализации государственой программы "Доступная среда".
Приобретено оборудование для обеспечения образовательного процесса в учебной мастерской и лаборатории по профессии "Парикмахер"  в рамках реализации ГП РФ "Доступная среда". (модульные столы, стулья),приобретение информационного терминала, предназначенного для использования в качестве информационного носителя, обеспечивающего доступность информации для людей с ограниченными возможностями здоровья</t>
  </si>
  <si>
    <t>Финансировние согласно графику предоставления субсидии из федерального бюджета</t>
  </si>
  <si>
    <t>Министерство, И.Н.Кондрашкина 41-79-43,  ОГБУ "Институт развития образования"Гвозков</t>
  </si>
  <si>
    <t>Министерство, Директор департамента общего образования , дополнительного образования и воситания Н.А.Козлова
41-79-32</t>
  </si>
  <si>
    <t>Министерство, Директор департамента общего образования , дополнительного образования и воситания Н.А.Козлова
41-79-29</t>
  </si>
  <si>
    <t>Министерство строительства</t>
  </si>
  <si>
    <t xml:space="preserve">Министерство,директор департамента по нодзору и контролю в сфере образования 
</t>
  </si>
  <si>
    <t>Министерство молодёжного развития , Министр О.В.Солнцев</t>
  </si>
  <si>
    <t>Мероприятия проведены в соответствии с утверждённым графиком и сметой.
Министерство молодёжного развития Реализация мероприятий в области молодёжной политики, в том числе: участие во встрече творческой молодёжи навстречу Всемирного фестиваля молодёжи и студентов – 2017 г.Сочи; участие делегации Ульяновской области в Международном проекте «Российско-Китайский студенческий бизнес-инкубатор»; проведение финала IV Всероссийской военно-патриотической игры «Зарницы» на территории Ульяновской области в 2017 году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</si>
  <si>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</si>
  <si>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Cубсидия  часному учреждению торгово - экономический  техникум Ульяновскоблпотребсоюза на финансовое обеспечение 25 учащихся первого года  обучения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</si>
  <si>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</si>
  <si>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3.2</t>
  </si>
  <si>
    <t>Предоставление субсидии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обновлением содержания и технологий дополнительного образования и воспитания детей</t>
  </si>
  <si>
    <t>Министерство,</t>
  </si>
  <si>
    <t>4.1.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</t>
  </si>
  <si>
    <t>министерство</t>
  </si>
  <si>
    <t xml:space="preserve">5.1. 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</t>
  </si>
  <si>
    <t>5.4.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</t>
  </si>
  <si>
    <t xml:space="preserve">Министерство строительства, </t>
  </si>
  <si>
    <t>Расторгнуто Соглашение с Министеством образования и науки РФ о предоставлении субсидии из федерального бюджета бюджету Ульяновской области</t>
  </si>
  <si>
    <t xml:space="preserve"> Министерство, </t>
  </si>
  <si>
    <t>1.4.Предоставление субсидий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</si>
  <si>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3.2.Предоставление субсидии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обновлением содержания и технологий дополнительного образования и воспитания детей</t>
  </si>
  <si>
    <t xml:space="preserve">Министерство
</t>
  </si>
  <si>
    <t xml:space="preserve"> Министерство</t>
  </si>
  <si>
    <t>1.3.Предоставление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</si>
  <si>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министерство молодёжного развития</t>
  </si>
  <si>
    <t>4 квартал</t>
  </si>
  <si>
    <t xml:space="preserve">3. Сведения о достижении целевых индикаторов по итогам  2017 года </t>
  </si>
  <si>
    <t xml:space="preserve">Предоставляется по заявкам муниципальных образований
На базе 417 образовательных организаций  Ульяновской области в ка-никулярный период были организованы оздоровительные лагеря  с дневным пребыванием с общим охватом 33 258 человек (в 2016 г. – 33214 детей). </t>
  </si>
  <si>
    <t xml:space="preserve">Всего в течение 2017 года обеспечено оздоровление  572 работника бюджетной сферы в  санаторно-курортных учреждениях и базах отдыха на территории Ульяновской области и за её пределами.
</t>
  </si>
  <si>
    <t>Субсидия направлена для приобретения школьных автобусов  в сле-дующие муниципальным образованиям :Карсунский район,Мелекесский район, Николаевский район, Новомалыклинский  район, Павловский район, Сенгилеевский район, Старокулаткинский район, Старомаинский район, Сурский район,Тереньгульский район,Ульяновский район, Цильнинский район ,Чердаклинский район.</t>
  </si>
  <si>
    <t xml:space="preserve">Субсидия предоставлялась следующим муниципальным образованиям:
Базарносызганский район, Вешкаймский район, Инзенский район, Карсунский район, Кузоватовский район, Майнский район, Мелекесский район, Новоспасский район, Николаевский район, Радищевский район, Ста-рокулаткинский район, Старомайнский район, Цильнинский район, Улья-новский район, Чердаклинский район, г.Новоульяновск, г.Ульяновск.
Согласно перечню мероприятий по созданию условий для занятий фи-зической культурой и спортом в 2017 году отремонтированы 
10 спортивных залов, оснащены спортивным оборудованием и инвентарём 10 многофункциональных спортивных площадок для подготовки и выполне-ния норм комплекса ГТО;  созданы и развиваются 10 школьных спортивных клубов
</t>
  </si>
  <si>
    <t xml:space="preserve">Субсидия предоставлена следующим муниципальным образованиям: 
- г.Димитровград для завершения строительства детского сада  и при-обретение оборудования ;
- г.Барыш на продолжение работ по строительству детского сада;
- Новоспасский район - для проведения строительства пристроя с бас-сейном  в детском саду с.Троицкий Сунгур;
 </t>
  </si>
  <si>
    <t xml:space="preserve">               Субсидия предоставлена муниципальному образованию «город Ульяновск» на создание условий для обеспечения базовыми общеобразовательными организациями профильного обучения математической направленности или углубленного изучения учебного предмета «Математика»</t>
  </si>
  <si>
    <t xml:space="preserve">2.2. 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</t>
  </si>
  <si>
    <t>МБДОУ д/с № 101, МБДОУ д/с № 190, МО «г.Ульяновск»; МБДОУ «Детский сад № 46 «Одуванчик» города Димитровграда Ульяновской области»; ОГКОУ «Школа для обучающихся с ограниченными возможностями здоровья № 19», ОГКОУ «Школа для обучающихся с ограниченными возможностями здоровья № 39», ОГКОУ «Школа-интернат для обучающихся с ограниченными возможностями здоровья № 91»; МБОУ ДО города Ульяновска «Центр детского творчества № 1»; МБОУ ДОД Дом детского творчества города Димитровграда Ульяновской области)</t>
  </si>
  <si>
    <t>Проведение социально-значимых мекроприятий</t>
  </si>
  <si>
    <t>Единица измерения</t>
  </si>
  <si>
    <t>Процент достижения целевого индикатора</t>
  </si>
  <si>
    <t>Причины отклонения</t>
  </si>
  <si>
    <t>Доля воспитанников образовательных организаций, осваивающих основные общеобразовательные программы дошкольного образования в соответствии с федеральным государственным образовательным стандартом (далее - ФГОС), в общей численности воспитанников образовательных организаций, реализующих основные общеобразовательные программы дошкольного образования</t>
  </si>
  <si>
    <t>%</t>
  </si>
  <si>
    <t>Доля детей в возрасте от 0 до 7 лет, охваченных различными формами получения дошкольного образования, в общей численности детей в возрасте от 0 до 7 лет</t>
  </si>
  <si>
    <t>Доля обучающихся общеобразовательных организаций, обучение которых осуществляется в соответствии с требованиями ФГОС, в общей численности обучающихся общеобразовательных организаций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</si>
  <si>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</si>
  <si>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</si>
  <si>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</si>
  <si>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7.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</si>
  <si>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</si>
  <si>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8.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</si>
  <si>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</si>
  <si>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Во всероссийской олимпиаде школьников может принять участие на безвозмездной основе любой учащийся на заявительной основе по любому предмету. Увеличение связано с тем, что в 2017 году Министерство образования и науки РФ рекомендовало проводить олимпиаду в субъектах РФ по всем предметам (включая искусство, астрономию и экономику). За счет увеличения предметов выросла численность участников.</t>
  </si>
  <si>
    <t>9.</t>
  </si>
  <si>
    <t>Доля зданий муниципальных общеобразовательных организаций, требующих капитального ремонта, в общем количестве зданий муниципальных общеобразовательных организаций</t>
  </si>
  <si>
    <t>10.</t>
  </si>
  <si>
    <t>Доля зданий муниципальных дошкольных образовательных организаций, требующих капитального ремонта, в общем количестве зданий муниципальных дошкольных образовательных организаций</t>
  </si>
  <si>
    <t>11.</t>
  </si>
  <si>
    <t>Число новых мест в общеобразовательных организациях, в том числе:</t>
  </si>
  <si>
    <t>мест</t>
  </si>
  <si>
    <t>Число новых мест в общеобразовательных организациях, введённых за счёт софинансирования из средств федерального бюджета</t>
  </si>
  <si>
    <t>12.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</si>
  <si>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</si>
  <si>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13.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</si>
  <si>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</si>
  <si>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14.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</si>
  <si>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</si>
  <si>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15.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</si>
  <si>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</si>
  <si>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16.</t>
  </si>
  <si>
    <t>17.</t>
  </si>
  <si>
    <t>Количество школьных автобусов, приобретённых общеобразовательными организациями</t>
  </si>
  <si>
    <t>ед.</t>
  </si>
  <si>
    <t>18.</t>
  </si>
  <si>
    <t>Доля обучающихся, занимающихся в зданиях общеобразовательных организаций, требующих капитального ремонта или реконструкции, в общей численности обучающихся общеобразовательных организаций</t>
  </si>
  <si>
    <t>19.</t>
  </si>
  <si>
    <t>Доля обучающихся, занимающихся в зданиях общеобразовательных организаций, имеющих все виды благоустройств, в общей численности обучающихся общеобразовательных организаций</t>
  </si>
  <si>
    <r>
      <t xml:space="preserve">Подпрограмма </t>
    </r>
    <r>
      <rPr>
        <b/>
        <sz val="10"/>
        <color indexed="8"/>
        <rFont val="Times New Roman"/>
        <family val="1"/>
      </rPr>
      <t>«Развитие среднего профессионального образования в Ульяновской области»</t>
    </r>
  </si>
  <si>
    <t>20.</t>
  </si>
  <si>
    <t>Доля выпускников профессиональных образовательных организаций, обучавшихся по очной форме обучения, трудоустроившихся в течение одного года после завершения обучения по полученной профессии, специальности среднего профессионального образования, в общей численности выпускников профессиональных образовательных организаций, обучавшихся по очной форме обучения</t>
  </si>
  <si>
    <t>21.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</si>
  <si>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</si>
  <si>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22.</t>
  </si>
  <si>
    <t>Доля образовательных организаций среднего профессионального и высшего образования, в которых обеспечены условия для получения среднего профессионального и высшего образования инвалидами и лицами с ограниченными возможностями здоровья, в том числе с использованием дистанционных образовательных технологий, в общем количестве таких организаций</t>
  </si>
  <si>
    <t>23.</t>
  </si>
  <si>
    <t>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</t>
  </si>
  <si>
    <t>в 2017 году 16 профессиональеых образовательных организаций получили лицензию на обучение по 50 наиболее перспективным и востребованным на рынке труда профессиям и специальностям, что составляет 40%</t>
  </si>
  <si>
    <t>24.</t>
  </si>
  <si>
    <t>Доля студентов профессиональных образовательных организаций, обучающихся по образовательным программам, в реализации которых участвуют работодатели (включая организацию учебной и производственной практики, предоставление оборудования и материалов, участие в разработке образовательных программ и оценке результатов их освоения, проведении учебных занятий), в общей численности студентов профессиональных образовательных организаций</t>
  </si>
  <si>
    <t>25.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</si>
  <si>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</si>
  <si>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26.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</si>
  <si>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</si>
  <si>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значение 0% свидительствует о достижении целевого индикатора</t>
  </si>
  <si>
    <r>
      <t xml:space="preserve">Подпрограмма </t>
    </r>
    <r>
      <rPr>
        <b/>
        <sz val="10"/>
        <color indexed="8"/>
        <rFont val="Times New Roman"/>
        <family val="1"/>
      </rPr>
      <t>«Развитие дополнительного образования детей и реализация мероприятий молодёжной политики»</t>
    </r>
  </si>
  <si>
    <t>27.</t>
  </si>
  <si>
    <t>Доля детей в возрасте от 5 до 18 лет, обеспеченных дополнительным образованием, в общей численности детей в возрасте от 5 до 18 лет</t>
  </si>
  <si>
    <t>В организациях дополнительного образования внедряются лучшие образовательные практики.</t>
  </si>
  <si>
    <t>28.</t>
  </si>
  <si>
    <t>Численность детей, дополнительно охваченных дополнительными общеобразовательными программами, соответствующими приоритетным направлениям технологического развития Российской Федерации</t>
  </si>
  <si>
    <t>чел.</t>
  </si>
  <si>
    <t>29.</t>
  </si>
  <si>
    <t>Доля молодых людей в возрасте от 14 до 30 лет, участвующих в деятельности молодёжных общественных объединений, в общей численности молодых людей в возрасте от 14 до 30 лет</t>
  </si>
  <si>
    <t>30.</t>
  </si>
  <si>
    <t>В организациях дополнительного образования создается "доступная среда", ведется учет детей-инвалидов и детей с ОВЗ, а также внедряются лучшие образовательные практики.</t>
  </si>
  <si>
    <r>
      <t xml:space="preserve">Подпрограмма </t>
    </r>
    <r>
      <rPr>
        <b/>
        <sz val="10"/>
        <color indexed="8"/>
        <rFont val="Times New Roman"/>
        <family val="1"/>
      </rPr>
      <t>«Сохранение, развитие и продвижение русского языка в Ульяновской области»</t>
    </r>
  </si>
  <si>
    <t>31.</t>
  </si>
  <si>
    <t>Численность участников культурно-просветительских мероприятий, популяризирующих русский язык, литературу и культуру России</t>
  </si>
  <si>
    <r>
      <t xml:space="preserve">Подпрограмма </t>
    </r>
    <r>
      <rPr>
        <b/>
        <sz val="10"/>
        <color indexed="8"/>
        <rFont val="Times New Roman"/>
        <family val="1"/>
      </rPr>
      <t>«Организация отдыха, оздоровления детей и работников бюджетной сферы в Ульяновской области»</t>
    </r>
  </si>
  <si>
    <t>32.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</si>
  <si>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</si>
  <si>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33.</t>
  </si>
  <si>
    <t>Доля работников бюджетной сферы в Ульяновской области, реализовавших право на оздоровление, в общей численности работников бюджетной сферы в Ульяновской области, имеющих право на оздоровление</t>
  </si>
  <si>
    <r>
      <t xml:space="preserve">Подпрограмма </t>
    </r>
    <r>
      <rPr>
        <b/>
        <sz val="10"/>
        <color indexed="8"/>
        <rFont val="Times New Roman"/>
        <family val="1"/>
      </rPr>
      <t>«Обеспечение реализации государственной программы»</t>
    </r>
  </si>
  <si>
    <t>34.</t>
  </si>
  <si>
    <t>Доля образовательных организаций, в которых созданы коллегиальные органы управления с участием родителей (законных представителей), работодателей, в общем количестве образовательных организаций</t>
  </si>
  <si>
    <t>35.</t>
  </si>
  <si>
    <t>Число уровней образования, на которых осуществляется независимая оценка качества образования</t>
  </si>
  <si>
    <t>36.</t>
  </si>
  <si>
    <t>Количество педагогических работников, аттестованных на квалификационные категории</t>
  </si>
  <si>
    <t>Аттестация осуществляется на заявитьной основе</t>
  </si>
  <si>
    <t>37.</t>
  </si>
  <si>
    <t>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</t>
  </si>
  <si>
    <t>38.</t>
  </si>
  <si>
    <t>Доля пунктов проведения экзаменов, оснащённых сканерами для выполнения сканирования экзаменационных работ участников единого государственного экзамена, в общем количестве пунктов проведения экзаменов в день проведения экзаменов</t>
  </si>
  <si>
    <t>39.</t>
  </si>
  <si>
    <t>Доля пунктов проведения экзаменов, оснащённых принтерами для использования технологии "Печать контрольных измерительных материалов в пункте проведения экзамена", в общем количестве пунктов проведения экзаменов в день проведения экзаменов</t>
  </si>
  <si>
    <t>40.</t>
  </si>
  <si>
    <t>Количество разработанных программ подготовки и (или) повышения квалификации педагогических работников в области оценки качества образования (в том числе в области педагогических измерений, анализа и использования результатов оценочных процедур)</t>
  </si>
  <si>
    <t>Показатель вырос в связи с тем, что были выбраны для мониторинга такие предметы, как: математика, русский язык, иностранный язык. Иностранный язык разрабатывался по числу изучаемых языков в Ульяновской области: английский, немецкий и французский. Выбор иностранного языка обучловлен тем, что учащиеся 8 класса первые будут сдавать иностранный язык, как обязательный для получения аттестата.</t>
  </si>
  <si>
    <t>41.</t>
  </si>
  <si>
    <t>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</si>
  <si>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>42.</t>
  </si>
  <si>
    <t>Степень достижения плановых значений целевых индикаторов государственной программы</t>
  </si>
  <si>
    <t>Удельный расход электрической энергии для электроснабжения областных государственных общеобразовательных организаций и организаций дополнительного образования (в расчёте на 1 кв. метр общей площади)</t>
  </si>
  <si>
    <t>кВт/кв. м</t>
  </si>
  <si>
    <t>Удельный расход тепловой энергии для теплоснабжения областных государственных общеобразовательных организаций и организаций дополнительного образования (в расчёте на 1 кв. метр общей площади)</t>
  </si>
  <si>
    <t>гкал/кв. м</t>
  </si>
  <si>
    <t>Выплата денежного поощрения лучшим учителям образовательных организаций, реализующих образовательные программы начального общего, основного общего и среднего общего образования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</si>
  <si>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 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</si>
  <si>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</si>
  <si>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4.3.</t>
  </si>
  <si>
    <t xml:space="preserve">Проведены работы в следующих организацияхлялась следующим:
- Радищевский район - для проведения ремонта спортивного зала в МОУ «Радищевская СОШ № 2»; 
- Сенгилеевский район  - для проведения замены системы отопле-ния, ремонта внутренних помещений, ремонта входной группы, ремонта ак-тового зала, электромонтажных работ в  МОУ «Тушнинская СОШ»; для проведения ремонта кровли основного здания в МОУ «Силикатненская СОШ»;
- Майнский район  - для проведения ремонта спортивного зала в МОУ «Игнатовская СОШ» ;
- Павловский район  - для проведения замены оконных блоков, ре-монта спортивного зала и крыльца в МОУ «Холстовская СОШ»; для про-ведения замены оконных блоков в спортивном зале, ремонта отопительной системы в МОУ «Павловская СОШ №1»;
- Цильнинский район - для проведения ремонта кровли в МОУ «Кун-дюковская СОШ»; для проведения замены оконных блоков в МОУ «Боль-шенагаткинская СОШ»; для проведения ремонта кровли в МОУ «Верхнети-мерсянская СОШ»;
- Новомалыклинский район -  для проведения капитального ремонта и усиления строительных конструкций, ремонтных работ внутренних помеще-ний здания школы, благоустройства территории, ремонта фасада МОУ «Среднесантимирская СОШ» ; для проведения замены оконных блоков в МОУ «Новомалыклинская СОШ» ;
- Барышский район – для проведения ремонта кровли в МОУ СОШ г. Барыш № 3; для проведения ремонта отмостки, цоколя, крылец, электропро-водки в здании пищеблока, замены оконных и дверных блоковт в МОУ «Старотимошкинская СОШ»; 
- Инзенский район - для проведения капитального ремонта начального блока со спортивным залом, ремонта кровли и перекрытий, фасада здания школы в МОУ «Инзенская СОШ № 2»;   
- Мелекесский район - для проведения ремонта кровли над спортивным залом, ремонта входной группы в МОУ СОШ с. Никольское-на-Черемшане; 
- г. Новоульяновск - для проведения замены оконных блоков в МОУ «Криушинская СШ»; 
- г. Димитровград – для проведения ремонта кровли в МОУ СОШ № 10  для проведения ремонтных работ  в СОШ №16 и городской гимназии г.Димитровград;
- г.Ульяновск – проведение ремонтных работ в МБОУ «Городская гимназия №13»;
- Базарносызганский район замена оконных блоков в МКОУ Базарно-сызганской средней школы №2.
</t>
  </si>
  <si>
    <t xml:space="preserve">средства  на возмещение затрат связанных с осуществлением образовательной деятельности  ( ППУО 110-П от 14.03.2017), понесённых  частными общеобразовательными организациями  : Общеобразовательная организация "Международная школа "Источник" - 1751,7 тыс. рублей и Общеобразовательная организация "Симбирская гимназия №Дар" - 3391,9 тыс. рублей
</t>
  </si>
  <si>
    <t xml:space="preserve">Ежемесячная выплата отличникам учёбы 10-х 11-х классов по результатам полугодовой аттестации. 
</t>
  </si>
  <si>
    <t xml:space="preserve">Субсидия на возмещение затрат  
предоставляется 2 частным дошкольным организациям: Детский сад №115 ОАО «РЖД» - 5070,1 тыс. рублей  и детский сад №116 ОАО «РЖД»- 5231,1 На основании ППУО 110-П от 14.03.2017 
</t>
  </si>
  <si>
    <t xml:space="preserve">субсидия на возмещение затрат 
предоставлена 3 индивидуальным предпринимателям в соответствии с ППУО 274-П от 31.05.2017 : ИП Кудряшова - 2608,10476 тыс. рублей  Н.Н., ИП Аббазова Л.Е.- 1364,49570 тыс. рублей , ИП Семикина М.С.- 962,61901 тыс. рублей
Не предоставлена субсидия на возмещение затрат за 4 квартал </t>
  </si>
  <si>
    <t xml:space="preserve">Субсидия предоставлялась следующим муниципальным образованиям:
- Сенгилеевский район - для проведения ремонта инженерных сетей в Сенгилеевском детском саду; 
- Чердаклинский район - для проведения строительных работ (внутренняя отделка, замена противопожарных лестниц, ремонт цоколя) в МДОУ № 2 «Солнышко» р.п. Чердаклы; 
- г. Новоульяновск - для проведения капитального ремонта Детского сада «АБВГДейка»; 
- г.Димитровград - для проведения замены оконных блоков в д.с. № 52; для проведения замены оконных блоков  д.с. № 6; 
- г.Ульяновск - для проведения капитального ремонта  д.с. б-р Львовский.
</t>
  </si>
  <si>
    <t xml:space="preserve">Тереньгульский район - для проведения ремонта  тамбурных помещений, ремонта системы отопления, ремонта кровли над тамбурными помещениями, ремонта ливнёвой канализации, приобрете-ния снегозадержателей в МДОУ Подкуровский детский сад «Жемчужинка»; </t>
  </si>
  <si>
    <t>социально значимые мероприятия проведены в соответствии с графиком и предусмотренным финансированием, в том числе: конкурс социальн значимых проектов в сфере отдыха и оздоровления детей "Летний Меридиан"; JuniorSkills, Арт-Профи слёт "Профессии будущего"; Фестиваль науки , региональный этап всероссийской олимпиады школьников; региональная конференция "Наука и практика: современные аспекты в непрерывном образовании детей"; областной конкурс "Защитники Отечества"; Ассамблея талантливой молодёжи; конкурс проектов школьных музеев "Сохрани свою историю" и др.</t>
  </si>
  <si>
    <t>Бюджетные ассигнования предоставлены Министерству образования и науки УО  для  аппарата управления</t>
  </si>
  <si>
    <t xml:space="preserve">Бюджетные ассигнования  предоставлены подведомственным Министерству образованию и науки УО учреждениям для обеспечения их деятельности </t>
  </si>
  <si>
    <t>Бюджетные ассигнования для обеспечение деятельности аппарата управления</t>
  </si>
  <si>
    <t>4. Отчёт об исполнении плана-графика реализации государственной программы за 2017 год</t>
  </si>
  <si>
    <t>плановое значение целевых показателей возможно только в феврале 2018 года в связи с тем что сводная информация берётся из программного модуля  "Информация об энеогосбережении и повышении энергетической эффективности " после заплненияя учреждениями данных в неё(срок до 1 марта 2018 года)</t>
  </si>
  <si>
    <t>плановое значение целевых показателей возможно только в феврале 2018 года в связи с тем что сводная информация берётся из программного модуля  "Информация об энеогосбережении и повышении энергетической эффективности " после заплненияя учреждениями данных  в неё(срок до 1 марта 2018 года)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</si>
  <si>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2014-2020 годы за  2017 год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</si>
</sst>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&quot;р.&quot;"/>
    <numFmt numFmtId="179" formatCode="#,##0.0000"/>
    <numFmt numFmtId="180" formatCode="0.00000"/>
    <numFmt numFmtId="181" formatCode="#,##0.00000"/>
    <numFmt numFmtId="182" formatCode="0.0000"/>
    <numFmt numFmtId="183" formatCode="#,##0.000"/>
    <numFmt numFmtId="184" formatCode="#,##0.000000"/>
    <numFmt numFmtId="185" formatCode="0.000000"/>
    <numFmt numFmtId="186" formatCode="0.0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_р_._-;\-* #,##0.00000_р_._-;_-* &quot;-&quot;?????_р_._-;_-@_-"/>
    <numFmt numFmtId="192" formatCode="_-* #,##0.000000_р_._-;\-* #,##0.000000_р_._-;_-* &quot;-&quot;??????_р_._-;_-@_-"/>
    <numFmt numFmtId="193" formatCode="#,##0.0"/>
    <numFmt numFmtId="194" formatCode="#,##0.0000000_ ;\-#,##0.0000000\ "/>
    <numFmt numFmtId="195" formatCode="#,##0.00000_ ;\-#,##0.00000\ "/>
    <numFmt numFmtId="196" formatCode="_-* #,##0.0000_р_._-;\-* #,##0.0000_р_._-;_-* &quot;-&quot;????_р_._-;_-@_-"/>
    <numFmt numFmtId="197" formatCode="#,##0.000000&quot;р.&quot;"/>
    <numFmt numFmtId="198" formatCode="#,##0.00000\ _₽;\-#,##0.00000\ _₽"/>
  </numFmts>
  <fonts count="9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2"/>
      <color indexed="8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75" fillId="3" borderId="0" applyNumberFormat="0" applyBorder="0" applyAlignment="0" applyProtection="0"/>
    <xf numFmtId="0" fontId="56" fillId="4" borderId="0" applyNumberFormat="0" applyBorder="0" applyAlignment="0" applyProtection="0"/>
    <xf numFmtId="0" fontId="75" fillId="5" borderId="0" applyNumberFormat="0" applyBorder="0" applyAlignment="0" applyProtection="0"/>
    <xf numFmtId="0" fontId="56" fillId="6" borderId="0" applyNumberFormat="0" applyBorder="0" applyAlignment="0" applyProtection="0"/>
    <xf numFmtId="0" fontId="75" fillId="7" borderId="0" applyNumberFormat="0" applyBorder="0" applyAlignment="0" applyProtection="0"/>
    <xf numFmtId="0" fontId="56" fillId="8" borderId="0" applyNumberFormat="0" applyBorder="0" applyAlignment="0" applyProtection="0"/>
    <xf numFmtId="0" fontId="75" fillId="9" borderId="0" applyNumberFormat="0" applyBorder="0" applyAlignment="0" applyProtection="0"/>
    <xf numFmtId="0" fontId="56" fillId="10" borderId="0" applyNumberFormat="0" applyBorder="0" applyAlignment="0" applyProtection="0"/>
    <xf numFmtId="0" fontId="75" fillId="11" borderId="0" applyNumberFormat="0" applyBorder="0" applyAlignment="0" applyProtection="0"/>
    <xf numFmtId="0" fontId="56" fillId="12" borderId="0" applyNumberFormat="0" applyBorder="0" applyAlignment="0" applyProtection="0"/>
    <xf numFmtId="0" fontId="75" fillId="13" borderId="0" applyNumberFormat="0" applyBorder="0" applyAlignment="0" applyProtection="0"/>
    <xf numFmtId="0" fontId="56" fillId="14" borderId="0" applyNumberFormat="0" applyBorder="0" applyAlignment="0" applyProtection="0"/>
    <xf numFmtId="0" fontId="75" fillId="15" borderId="0" applyNumberFormat="0" applyBorder="0" applyAlignment="0" applyProtection="0"/>
    <xf numFmtId="0" fontId="56" fillId="16" borderId="0" applyNumberFormat="0" applyBorder="0" applyAlignment="0" applyProtection="0"/>
    <xf numFmtId="0" fontId="75" fillId="17" borderId="0" applyNumberFormat="0" applyBorder="0" applyAlignment="0" applyProtection="0"/>
    <xf numFmtId="0" fontId="56" fillId="18" borderId="0" applyNumberFormat="0" applyBorder="0" applyAlignment="0" applyProtection="0"/>
    <xf numFmtId="0" fontId="75" fillId="19" borderId="0" applyNumberFormat="0" applyBorder="0" applyAlignment="0" applyProtection="0"/>
    <xf numFmtId="0" fontId="56" fillId="8" borderId="0" applyNumberFormat="0" applyBorder="0" applyAlignment="0" applyProtection="0"/>
    <xf numFmtId="0" fontId="75" fillId="20" borderId="0" applyNumberFormat="0" applyBorder="0" applyAlignment="0" applyProtection="0"/>
    <xf numFmtId="0" fontId="56" fillId="14" borderId="0" applyNumberFormat="0" applyBorder="0" applyAlignment="0" applyProtection="0"/>
    <xf numFmtId="0" fontId="75" fillId="21" borderId="0" applyNumberFormat="0" applyBorder="0" applyAlignment="0" applyProtection="0"/>
    <xf numFmtId="0" fontId="56" fillId="22" borderId="0" applyNumberFormat="0" applyBorder="0" applyAlignment="0" applyProtection="0"/>
    <xf numFmtId="0" fontId="75" fillId="23" borderId="0" applyNumberFormat="0" applyBorder="0" applyAlignment="0" applyProtection="0"/>
    <xf numFmtId="0" fontId="57" fillId="24" borderId="0" applyNumberFormat="0" applyBorder="0" applyAlignment="0" applyProtection="0"/>
    <xf numFmtId="0" fontId="76" fillId="25" borderId="0" applyNumberFormat="0" applyBorder="0" applyAlignment="0" applyProtection="0"/>
    <xf numFmtId="0" fontId="57" fillId="16" borderId="0" applyNumberFormat="0" applyBorder="0" applyAlignment="0" applyProtection="0"/>
    <xf numFmtId="0" fontId="76" fillId="26" borderId="0" applyNumberFormat="0" applyBorder="0" applyAlignment="0" applyProtection="0"/>
    <xf numFmtId="0" fontId="57" fillId="18" borderId="0" applyNumberFormat="0" applyBorder="0" applyAlignment="0" applyProtection="0"/>
    <xf numFmtId="0" fontId="76" fillId="27" borderId="0" applyNumberFormat="0" applyBorder="0" applyAlignment="0" applyProtection="0"/>
    <xf numFmtId="0" fontId="57" fillId="28" borderId="0" applyNumberFormat="0" applyBorder="0" applyAlignment="0" applyProtection="0"/>
    <xf numFmtId="0" fontId="76" fillId="29" borderId="0" applyNumberFormat="0" applyBorder="0" applyAlignment="0" applyProtection="0"/>
    <xf numFmtId="0" fontId="57" fillId="30" borderId="0" applyNumberFormat="0" applyBorder="0" applyAlignment="0" applyProtection="0"/>
    <xf numFmtId="0" fontId="76" fillId="31" borderId="0" applyNumberFormat="0" applyBorder="0" applyAlignment="0" applyProtection="0"/>
    <xf numFmtId="0" fontId="57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7" fillId="40" borderId="1" applyNumberFormat="0" applyAlignment="0" applyProtection="0"/>
    <xf numFmtId="0" fontId="78" fillId="41" borderId="2" applyNumberFormat="0" applyAlignment="0" applyProtection="0"/>
    <xf numFmtId="0" fontId="79" fillId="41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42" borderId="7" applyNumberFormat="0" applyAlignment="0" applyProtection="0"/>
    <xf numFmtId="0" fontId="85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87" fillId="44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46" borderId="0" applyNumberFormat="0" applyBorder="0" applyAlignment="0" applyProtection="0"/>
  </cellStyleXfs>
  <cellXfs count="6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6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3" fillId="47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26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49" fontId="29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47" borderId="10" xfId="0" applyFont="1" applyFill="1" applyBorder="1" applyAlignment="1">
      <alignment horizontal="center" vertical="top" wrapText="1"/>
    </xf>
    <xf numFmtId="0" fontId="2" fillId="47" borderId="10" xfId="0" applyFont="1" applyFill="1" applyBorder="1" applyAlignment="1">
      <alignment horizontal="center" vertical="top" wrapText="1"/>
    </xf>
    <xf numFmtId="0" fontId="11" fillId="47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181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47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6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/>
    </xf>
    <xf numFmtId="49" fontId="27" fillId="0" borderId="12" xfId="0" applyNumberFormat="1" applyFont="1" applyBorder="1" applyAlignment="1">
      <alignment/>
    </xf>
    <xf numFmtId="0" fontId="26" fillId="0" borderId="1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4" fontId="26" fillId="0" borderId="13" xfId="0" applyNumberFormat="1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/>
    </xf>
    <xf numFmtId="0" fontId="30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/>
    </xf>
    <xf numFmtId="0" fontId="26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49" fontId="31" fillId="0" borderId="12" xfId="0" applyNumberFormat="1" applyFont="1" applyFill="1" applyBorder="1" applyAlignment="1">
      <alignment/>
    </xf>
    <xf numFmtId="0" fontId="26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" fontId="26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2" fontId="26" fillId="0" borderId="12" xfId="0" applyNumberFormat="1" applyFont="1" applyBorder="1" applyAlignment="1">
      <alignment horizontal="center" vertical="top" wrapText="1"/>
    </xf>
    <xf numFmtId="2" fontId="26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4" fontId="26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6" fillId="0" borderId="12" xfId="60" applyFont="1" applyFill="1" applyBorder="1" applyAlignment="1" applyProtection="1">
      <alignment horizontal="left" vertical="top"/>
      <protection/>
    </xf>
    <xf numFmtId="0" fontId="44" fillId="0" borderId="10" xfId="60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29" fillId="0" borderId="10" xfId="60" applyFont="1" applyFill="1" applyBorder="1" applyAlignment="1" applyProtection="1">
      <alignment horizontal="center" vertical="center"/>
      <protection/>
    </xf>
    <xf numFmtId="0" fontId="32" fillId="0" borderId="12" xfId="6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15" fillId="0" borderId="10" xfId="60" applyFont="1" applyFill="1" applyBorder="1" applyAlignment="1" applyProtection="1">
      <alignment vertical="center"/>
      <protection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2" xfId="60" applyFont="1" applyFill="1" applyBorder="1" applyAlignment="1" applyProtection="1">
      <alignment horizontal="center" vertical="center"/>
      <protection/>
    </xf>
    <xf numFmtId="0" fontId="30" fillId="0" borderId="12" xfId="60" applyFont="1" applyFill="1" applyBorder="1" applyAlignment="1" applyProtection="1">
      <alignment horizontal="left" vertical="top"/>
      <protection/>
    </xf>
    <xf numFmtId="0" fontId="30" fillId="0" borderId="12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6" fillId="0" borderId="10" xfId="60" applyFont="1" applyFill="1" applyBorder="1" applyAlignment="1" applyProtection="1">
      <alignment horizontal="center" vertical="top"/>
      <protection/>
    </xf>
    <xf numFmtId="0" fontId="30" fillId="0" borderId="12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49" fontId="30" fillId="0" borderId="13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/>
    </xf>
    <xf numFmtId="49" fontId="26" fillId="0" borderId="13" xfId="0" applyNumberFormat="1" applyFont="1" applyFill="1" applyBorder="1" applyAlignment="1">
      <alignment horizontal="center" vertical="top"/>
    </xf>
    <xf numFmtId="49" fontId="26" fillId="48" borderId="10" xfId="0" applyNumberFormat="1" applyFont="1" applyFill="1" applyBorder="1" applyAlignment="1">
      <alignment horizontal="justify" vertical="top" wrapText="1"/>
    </xf>
    <xf numFmtId="0" fontId="33" fillId="48" borderId="10" xfId="0" applyFont="1" applyFill="1" applyBorder="1" applyAlignment="1">
      <alignment vertical="top" wrapText="1"/>
    </xf>
    <xf numFmtId="0" fontId="33" fillId="48" borderId="10" xfId="0" applyFont="1" applyFill="1" applyBorder="1" applyAlignment="1">
      <alignment horizontal="justify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/>
    </xf>
    <xf numFmtId="49" fontId="26" fillId="0" borderId="14" xfId="0" applyNumberFormat="1" applyFont="1" applyFill="1" applyBorder="1" applyAlignment="1">
      <alignment horizontal="center" vertical="top"/>
    </xf>
    <xf numFmtId="49" fontId="26" fillId="48" borderId="15" xfId="0" applyNumberFormat="1" applyFont="1" applyFill="1" applyBorder="1" applyAlignment="1">
      <alignment horizontal="justify" vertical="top" wrapText="1"/>
    </xf>
    <xf numFmtId="0" fontId="33" fillId="48" borderId="16" xfId="0" applyFont="1" applyFill="1" applyBorder="1" applyAlignment="1">
      <alignment vertical="top" wrapText="1"/>
    </xf>
    <xf numFmtId="0" fontId="33" fillId="48" borderId="16" xfId="0" applyFont="1" applyFill="1" applyBorder="1" applyAlignment="1">
      <alignment horizontal="justify" vertical="top" wrapText="1"/>
    </xf>
    <xf numFmtId="49" fontId="39" fillId="48" borderId="15" xfId="0" applyNumberFormat="1" applyFont="1" applyFill="1" applyBorder="1" applyAlignment="1">
      <alignment horizontal="justify" vertical="top" wrapText="1"/>
    </xf>
    <xf numFmtId="0" fontId="39" fillId="48" borderId="16" xfId="0" applyFont="1" applyFill="1" applyBorder="1" applyAlignment="1">
      <alignment vertical="top" wrapText="1"/>
    </xf>
    <xf numFmtId="2" fontId="39" fillId="48" borderId="16" xfId="0" applyNumberFormat="1" applyFont="1" applyFill="1" applyBorder="1" applyAlignment="1">
      <alignment horizontal="center" vertical="top" wrapText="1"/>
    </xf>
    <xf numFmtId="171" fontId="39" fillId="48" borderId="16" xfId="78" applyFont="1" applyFill="1" applyBorder="1" applyAlignment="1">
      <alignment vertical="top" wrapText="1"/>
    </xf>
    <xf numFmtId="4" fontId="39" fillId="48" borderId="16" xfId="0" applyNumberFormat="1" applyFont="1" applyFill="1" applyBorder="1" applyAlignment="1">
      <alignment horizontal="center" vertical="top" wrapText="1"/>
    </xf>
    <xf numFmtId="49" fontId="40" fillId="48" borderId="17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center" vertical="top" wrapText="1"/>
    </xf>
    <xf numFmtId="0" fontId="29" fillId="0" borderId="12" xfId="60" applyFont="1" applyFill="1" applyBorder="1" applyAlignment="1" applyProtection="1">
      <alignment vertical="center"/>
      <protection/>
    </xf>
    <xf numFmtId="0" fontId="29" fillId="0" borderId="12" xfId="60" applyFont="1" applyFill="1" applyBorder="1" applyAlignment="1" applyProtection="1">
      <alignment horizontal="center" vertical="center"/>
      <protection/>
    </xf>
    <xf numFmtId="0" fontId="44" fillId="0" borderId="12" xfId="60" applyFont="1" applyFill="1" applyBorder="1" applyAlignment="1" applyProtection="1">
      <alignment horizontal="left" vertical="top"/>
      <protection/>
    </xf>
    <xf numFmtId="49" fontId="42" fillId="48" borderId="10" xfId="0" applyNumberFormat="1" applyFont="1" applyFill="1" applyBorder="1" applyAlignment="1">
      <alignment horizontal="justify" vertical="top" wrapText="1"/>
    </xf>
    <xf numFmtId="0" fontId="39" fillId="48" borderId="10" xfId="0" applyFont="1" applyFill="1" applyBorder="1" applyAlignment="1">
      <alignment vertical="top" wrapText="1"/>
    </xf>
    <xf numFmtId="0" fontId="42" fillId="48" borderId="10" xfId="0" applyFont="1" applyFill="1" applyBorder="1" applyAlignment="1">
      <alignment horizontal="justify" vertical="top" wrapText="1"/>
    </xf>
    <xf numFmtId="2" fontId="39" fillId="48" borderId="10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center" vertical="top" wrapText="1"/>
    </xf>
    <xf numFmtId="0" fontId="33" fillId="48" borderId="10" xfId="0" applyFont="1" applyFill="1" applyBorder="1" applyAlignment="1">
      <alignment horizontal="center" vertical="top" wrapText="1"/>
    </xf>
    <xf numFmtId="4" fontId="33" fillId="48" borderId="10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justify" vertical="top" wrapText="1"/>
    </xf>
    <xf numFmtId="0" fontId="37" fillId="0" borderId="14" xfId="60" applyFont="1" applyFill="1" applyBorder="1" applyAlignment="1" applyProtection="1">
      <alignment horizontal="center" vertical="top" wrapText="1"/>
      <protection/>
    </xf>
    <xf numFmtId="4" fontId="37" fillId="0" borderId="14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49" fontId="34" fillId="0" borderId="12" xfId="0" applyNumberFormat="1" applyFont="1" applyFill="1" applyBorder="1" applyAlignment="1">
      <alignment horizontal="justify" vertical="top" wrapText="1"/>
    </xf>
    <xf numFmtId="0" fontId="34" fillId="0" borderId="12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justify" vertical="top" wrapText="1"/>
    </xf>
    <xf numFmtId="2" fontId="34" fillId="0" borderId="12" xfId="0" applyNumberFormat="1" applyFont="1" applyFill="1" applyBorder="1" applyAlignment="1">
      <alignment horizontal="center" vertical="top" wrapText="1"/>
    </xf>
    <xf numFmtId="171" fontId="33" fillId="48" borderId="16" xfId="78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32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191" fontId="0" fillId="0" borderId="0" xfId="0" applyNumberFormat="1" applyAlignment="1">
      <alignment/>
    </xf>
    <xf numFmtId="191" fontId="39" fillId="48" borderId="16" xfId="78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1" fillId="0" borderId="10" xfId="0" applyNumberFormat="1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/>
    </xf>
    <xf numFmtId="0" fontId="44" fillId="0" borderId="10" xfId="0" applyFont="1" applyBorder="1" applyAlignment="1">
      <alignment horizontal="center" vertical="top" wrapText="1"/>
    </xf>
    <xf numFmtId="181" fontId="4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95" fontId="0" fillId="0" borderId="0" xfId="0" applyNumberFormat="1" applyAlignment="1">
      <alignment/>
    </xf>
    <xf numFmtId="49" fontId="26" fillId="0" borderId="12" xfId="0" applyNumberFormat="1" applyFont="1" applyBorder="1" applyAlignment="1">
      <alignment horizontal="center" vertical="top" wrapText="1"/>
    </xf>
    <xf numFmtId="0" fontId="26" fillId="6" borderId="16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/>
    </xf>
    <xf numFmtId="0" fontId="32" fillId="6" borderId="18" xfId="0" applyFont="1" applyFill="1" applyBorder="1" applyAlignment="1">
      <alignment horizontal="justify" vertical="top" wrapText="1"/>
    </xf>
    <xf numFmtId="0" fontId="33" fillId="6" borderId="16" xfId="0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0" fontId="50" fillId="6" borderId="0" xfId="0" applyFont="1" applyFill="1" applyAlignment="1">
      <alignment/>
    </xf>
    <xf numFmtId="49" fontId="32" fillId="6" borderId="15" xfId="0" applyNumberFormat="1" applyFont="1" applyFill="1" applyBorder="1" applyAlignment="1">
      <alignment horizontal="center" vertical="top" wrapText="1"/>
    </xf>
    <xf numFmtId="0" fontId="32" fillId="6" borderId="16" xfId="0" applyFont="1" applyFill="1" applyBorder="1" applyAlignment="1">
      <alignment horizontal="justify" vertical="top" wrapText="1"/>
    </xf>
    <xf numFmtId="0" fontId="32" fillId="6" borderId="16" xfId="0" applyFont="1" applyFill="1" applyBorder="1" applyAlignment="1">
      <alignment horizontal="center" vertical="top" wrapText="1"/>
    </xf>
    <xf numFmtId="4" fontId="32" fillId="6" borderId="16" xfId="0" applyNumberFormat="1" applyFont="1" applyFill="1" applyBorder="1" applyAlignment="1">
      <alignment horizontal="center" vertical="top" wrapText="1"/>
    </xf>
    <xf numFmtId="4" fontId="33" fillId="6" borderId="16" xfId="0" applyNumberFormat="1" applyFont="1" applyFill="1" applyBorder="1" applyAlignment="1">
      <alignment horizontal="center" vertical="top" wrapText="1"/>
    </xf>
    <xf numFmtId="0" fontId="32" fillId="6" borderId="15" xfId="60" applyFont="1" applyFill="1" applyBorder="1" applyAlignment="1" applyProtection="1">
      <alignment horizontal="center" vertical="center"/>
      <protection/>
    </xf>
    <xf numFmtId="0" fontId="32" fillId="6" borderId="16" xfId="0" applyFont="1" applyFill="1" applyBorder="1" applyAlignment="1">
      <alignment horizontal="justify" vertical="center" wrapText="1"/>
    </xf>
    <xf numFmtId="0" fontId="29" fillId="6" borderId="16" xfId="60" applyFont="1" applyFill="1" applyBorder="1" applyAlignment="1" applyProtection="1">
      <alignment vertical="center"/>
      <protection/>
    </xf>
    <xf numFmtId="49" fontId="26" fillId="6" borderId="15" xfId="0" applyNumberFormat="1" applyFont="1" applyFill="1" applyBorder="1" applyAlignment="1">
      <alignment horizontal="center" vertical="top" wrapText="1"/>
    </xf>
    <xf numFmtId="2" fontId="26" fillId="6" borderId="16" xfId="0" applyNumberFormat="1" applyFont="1" applyFill="1" applyBorder="1" applyAlignment="1">
      <alignment horizontal="center" vertical="top" wrapText="1"/>
    </xf>
    <xf numFmtId="0" fontId="25" fillId="6" borderId="0" xfId="0" applyFont="1" applyFill="1" applyAlignment="1">
      <alignment/>
    </xf>
    <xf numFmtId="4" fontId="26" fillId="0" borderId="10" xfId="0" applyNumberFormat="1" applyFont="1" applyFill="1" applyBorder="1" applyAlignment="1">
      <alignment horizontal="center" vertical="top"/>
    </xf>
    <xf numFmtId="0" fontId="33" fillId="6" borderId="18" xfId="0" applyFont="1" applyFill="1" applyBorder="1" applyAlignment="1">
      <alignment horizontal="center" vertical="top" wrapText="1"/>
    </xf>
    <xf numFmtId="4" fontId="33" fillId="6" borderId="18" xfId="0" applyNumberFormat="1" applyFont="1" applyFill="1" applyBorder="1" applyAlignment="1">
      <alignment horizontal="center" vertical="top" wrapText="1"/>
    </xf>
    <xf numFmtId="0" fontId="32" fillId="6" borderId="19" xfId="0" applyFont="1" applyFill="1" applyBorder="1" applyAlignment="1">
      <alignment horizontal="justify" vertical="top" wrapText="1"/>
    </xf>
    <xf numFmtId="0" fontId="33" fillId="6" borderId="19" xfId="0" applyFont="1" applyFill="1" applyBorder="1" applyAlignment="1">
      <alignment horizontal="center" vertical="top" wrapText="1"/>
    </xf>
    <xf numFmtId="49" fontId="33" fillId="6" borderId="20" xfId="0" applyNumberFormat="1" applyFont="1" applyFill="1" applyBorder="1" applyAlignment="1">
      <alignment horizontal="center" vertical="top" wrapText="1"/>
    </xf>
    <xf numFmtId="4" fontId="26" fillId="47" borderId="10" xfId="0" applyNumberFormat="1" applyFont="1" applyFill="1" applyBorder="1" applyAlignment="1">
      <alignment horizontal="center" vertical="top" wrapText="1"/>
    </xf>
    <xf numFmtId="0" fontId="44" fillId="47" borderId="10" xfId="60" applyFont="1" applyFill="1" applyBorder="1" applyAlignment="1" applyProtection="1">
      <alignment horizontal="left" vertical="top"/>
      <protection/>
    </xf>
    <xf numFmtId="0" fontId="26" fillId="47" borderId="10" xfId="0" applyFont="1" applyFill="1" applyBorder="1" applyAlignment="1">
      <alignment horizontal="center" vertical="top" wrapText="1"/>
    </xf>
    <xf numFmtId="0" fontId="26" fillId="47" borderId="10" xfId="0" applyFont="1" applyFill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32" fillId="6" borderId="20" xfId="0" applyNumberFormat="1" applyFont="1" applyFill="1" applyBorder="1" applyAlignment="1">
      <alignment horizontal="center" vertical="top" wrapText="1"/>
    </xf>
    <xf numFmtId="49" fontId="33" fillId="6" borderId="21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26" fillId="6" borderId="15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9" fillId="6" borderId="16" xfId="60" applyFont="1" applyFill="1" applyBorder="1" applyAlignment="1" applyProtection="1">
      <alignment horizontal="center" vertical="center"/>
      <protection/>
    </xf>
    <xf numFmtId="0" fontId="32" fillId="6" borderId="20" xfId="60" applyFont="1" applyFill="1" applyBorder="1" applyAlignment="1" applyProtection="1">
      <alignment horizontal="center" vertical="top"/>
      <protection/>
    </xf>
    <xf numFmtId="0" fontId="32" fillId="6" borderId="18" xfId="0" applyFont="1" applyFill="1" applyBorder="1" applyAlignment="1">
      <alignment horizontal="justify" vertical="top" wrapText="1"/>
    </xf>
    <xf numFmtId="0" fontId="33" fillId="6" borderId="22" xfId="0" applyFont="1" applyFill="1" applyBorder="1" applyAlignment="1">
      <alignment horizontal="center" vertical="top" wrapText="1"/>
    </xf>
    <xf numFmtId="0" fontId="6" fillId="6" borderId="20" xfId="60" applyFont="1" applyFill="1" applyBorder="1" applyAlignment="1" applyProtection="1">
      <alignment horizontal="center" vertical="top"/>
      <protection/>
    </xf>
    <xf numFmtId="0" fontId="6" fillId="0" borderId="10" xfId="60" applyFont="1" applyFill="1" applyBorder="1" applyAlignment="1" applyProtection="1">
      <alignment horizontal="left" vertical="top"/>
      <protection/>
    </xf>
    <xf numFmtId="49" fontId="38" fillId="6" borderId="23" xfId="0" applyNumberFormat="1" applyFont="1" applyFill="1" applyBorder="1" applyAlignment="1">
      <alignment horizontal="center" vertical="top" wrapText="1"/>
    </xf>
    <xf numFmtId="0" fontId="32" fillId="6" borderId="21" xfId="60" applyFont="1" applyFill="1" applyBorder="1" applyAlignment="1" applyProtection="1">
      <alignment horizontal="justify" vertical="top" wrapText="1"/>
      <protection/>
    </xf>
    <xf numFmtId="2" fontId="33" fillId="6" borderId="19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 wrapText="1"/>
    </xf>
    <xf numFmtId="184" fontId="33" fillId="6" borderId="16" xfId="0" applyNumberFormat="1" applyFont="1" applyFill="1" applyBorder="1" applyAlignment="1">
      <alignment horizontal="center" vertical="top" wrapText="1"/>
    </xf>
    <xf numFmtId="191" fontId="33" fillId="48" borderId="16" xfId="78" applyNumberFormat="1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47" borderId="13" xfId="0" applyFont="1" applyFill="1" applyBorder="1" applyAlignment="1">
      <alignment horizontal="center" vertical="top" wrapText="1"/>
    </xf>
    <xf numFmtId="184" fontId="26" fillId="47" borderId="10" xfId="0" applyNumberFormat="1" applyFont="1" applyFill="1" applyBorder="1" applyAlignment="1">
      <alignment horizontal="center" vertical="top" wrapText="1"/>
    </xf>
    <xf numFmtId="0" fontId="41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185" fontId="26" fillId="0" borderId="12" xfId="0" applyNumberFormat="1" applyFont="1" applyFill="1" applyBorder="1" applyAlignment="1">
      <alignment horizontal="center" vertical="top"/>
    </xf>
    <xf numFmtId="181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8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81" fontId="36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0" fontId="26" fillId="6" borderId="16" xfId="0" applyFont="1" applyFill="1" applyBorder="1" applyAlignment="1">
      <alignment wrapText="1"/>
    </xf>
    <xf numFmtId="179" fontId="0" fillId="0" borderId="12" xfId="0" applyNumberFormat="1" applyFont="1" applyFill="1" applyBorder="1" applyAlignment="1">
      <alignment/>
    </xf>
    <xf numFmtId="181" fontId="0" fillId="0" borderId="12" xfId="0" applyNumberFormat="1" applyFont="1" applyBorder="1" applyAlignment="1">
      <alignment/>
    </xf>
    <xf numFmtId="171" fontId="39" fillId="48" borderId="16" xfId="78" applyFont="1" applyFill="1" applyBorder="1" applyAlignment="1">
      <alignment wrapText="1"/>
    </xf>
    <xf numFmtId="4" fontId="37" fillId="0" borderId="10" xfId="0" applyNumberFormat="1" applyFont="1" applyFill="1" applyBorder="1" applyAlignment="1">
      <alignment/>
    </xf>
    <xf numFmtId="4" fontId="32" fillId="6" borderId="16" xfId="0" applyNumberFormat="1" applyFont="1" applyFill="1" applyBorder="1" applyAlignment="1">
      <alignment wrapText="1"/>
    </xf>
    <xf numFmtId="184" fontId="0" fillId="0" borderId="12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4" fontId="33" fillId="48" borderId="10" xfId="0" applyNumberFormat="1" applyFont="1" applyFill="1" applyBorder="1" applyAlignment="1">
      <alignment wrapText="1"/>
    </xf>
    <xf numFmtId="2" fontId="33" fillId="6" borderId="19" xfId="0" applyNumberFormat="1" applyFont="1" applyFill="1" applyBorder="1" applyAlignment="1">
      <alignment wrapText="1"/>
    </xf>
    <xf numFmtId="0" fontId="37" fillId="0" borderId="14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18" fillId="47" borderId="0" xfId="0" applyFont="1" applyFill="1" applyAlignment="1">
      <alignment vertical="center"/>
    </xf>
    <xf numFmtId="0" fontId="35" fillId="47" borderId="10" xfId="0" applyFont="1" applyFill="1" applyBorder="1" applyAlignment="1">
      <alignment vertical="center" wrapText="1"/>
    </xf>
    <xf numFmtId="0" fontId="3" fillId="47" borderId="10" xfId="0" applyFont="1" applyFill="1" applyBorder="1" applyAlignment="1">
      <alignment vertical="center" wrapText="1"/>
    </xf>
    <xf numFmtId="0" fontId="0" fillId="47" borderId="0" xfId="0" applyFill="1" applyAlignment="1">
      <alignment vertical="center"/>
    </xf>
    <xf numFmtId="183" fontId="0" fillId="47" borderId="0" xfId="0" applyNumberFormat="1" applyFill="1" applyAlignment="1">
      <alignment vertical="center"/>
    </xf>
    <xf numFmtId="0" fontId="4" fillId="0" borderId="24" xfId="0" applyFont="1" applyFill="1" applyBorder="1" applyAlignment="1">
      <alignment horizontal="center" vertical="top" wrapText="1"/>
    </xf>
    <xf numFmtId="0" fontId="3" fillId="47" borderId="24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171" fontId="0" fillId="47" borderId="0" xfId="0" applyNumberFormat="1" applyFill="1" applyAlignment="1">
      <alignment vertical="center"/>
    </xf>
    <xf numFmtId="0" fontId="5" fillId="0" borderId="10" xfId="0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3" xfId="0" applyNumberFormat="1" applyFont="1" applyBorder="1" applyAlignment="1">
      <alignment horizontal="center" vertical="top" wrapText="1"/>
    </xf>
    <xf numFmtId="0" fontId="41" fillId="47" borderId="10" xfId="0" applyFont="1" applyFill="1" applyBorder="1" applyAlignment="1">
      <alignment horizontal="center" vertical="top" wrapText="1"/>
    </xf>
    <xf numFmtId="0" fontId="43" fillId="48" borderId="10" xfId="0" applyFont="1" applyFill="1" applyBorder="1" applyAlignment="1">
      <alignment horizontal="justify" vertical="top" wrapText="1"/>
    </xf>
    <xf numFmtId="49" fontId="26" fillId="0" borderId="13" xfId="0" applyNumberFormat="1" applyFont="1" applyBorder="1" applyAlignment="1">
      <alignment horizontal="center" vertical="top" wrapText="1"/>
    </xf>
    <xf numFmtId="0" fontId="30" fillId="0" borderId="10" xfId="60" applyFont="1" applyFill="1" applyBorder="1" applyAlignment="1" applyProtection="1">
      <alignment horizontal="center" vertical="top"/>
      <protection/>
    </xf>
    <xf numFmtId="4" fontId="33" fillId="6" borderId="18" xfId="0" applyNumberFormat="1" applyFont="1" applyFill="1" applyBorder="1" applyAlignment="1">
      <alignment horizontal="center" vertical="center" wrapText="1"/>
    </xf>
    <xf numFmtId="181" fontId="33" fillId="6" borderId="18" xfId="0" applyNumberFormat="1" applyFont="1" applyFill="1" applyBorder="1" applyAlignment="1">
      <alignment vertical="center" wrapText="1"/>
    </xf>
    <xf numFmtId="180" fontId="37" fillId="0" borderId="13" xfId="0" applyNumberFormat="1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vertical="center"/>
    </xf>
    <xf numFmtId="181" fontId="33" fillId="6" borderId="19" xfId="0" applyNumberFormat="1" applyFont="1" applyFill="1" applyBorder="1" applyAlignment="1">
      <alignment horizontal="center" vertical="top" wrapText="1"/>
    </xf>
    <xf numFmtId="181" fontId="33" fillId="6" borderId="19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top" wrapText="1"/>
    </xf>
    <xf numFmtId="4" fontId="26" fillId="47" borderId="10" xfId="0" applyNumberFormat="1" applyFont="1" applyFill="1" applyBorder="1" applyAlignment="1">
      <alignment horizontal="center" vertical="center" wrapText="1"/>
    </xf>
    <xf numFmtId="2" fontId="26" fillId="47" borderId="10" xfId="0" applyNumberFormat="1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/>
    </xf>
    <xf numFmtId="181" fontId="0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2" fontId="55" fillId="0" borderId="12" xfId="0" applyNumberFormat="1" applyFont="1" applyBorder="1" applyAlignment="1">
      <alignment horizontal="center" vertical="center" wrapText="1"/>
    </xf>
    <xf numFmtId="181" fontId="17" fillId="0" borderId="12" xfId="0" applyNumberFormat="1" applyFont="1" applyBorder="1" applyAlignment="1">
      <alignment vertical="center"/>
    </xf>
    <xf numFmtId="2" fontId="55" fillId="47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1" fontId="29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81" fontId="0" fillId="47" borderId="10" xfId="0" applyNumberFormat="1" applyFont="1" applyFill="1" applyBorder="1" applyAlignment="1">
      <alignment/>
    </xf>
    <xf numFmtId="181" fontId="33" fillId="6" borderId="18" xfId="0" applyNumberFormat="1" applyFont="1" applyFill="1" applyBorder="1" applyAlignment="1">
      <alignment horizontal="center" vertical="top" wrapText="1"/>
    </xf>
    <xf numFmtId="4" fontId="0" fillId="47" borderId="10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vertical="top" wrapText="1"/>
    </xf>
    <xf numFmtId="181" fontId="37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2" fontId="26" fillId="6" borderId="16" xfId="0" applyNumberFormat="1" applyFont="1" applyFill="1" applyBorder="1" applyAlignment="1">
      <alignment wrapText="1"/>
    </xf>
    <xf numFmtId="2" fontId="26" fillId="6" borderId="17" xfId="0" applyNumberFormat="1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185" fontId="39" fillId="48" borderId="16" xfId="0" applyNumberFormat="1" applyFont="1" applyFill="1" applyBorder="1" applyAlignment="1">
      <alignment horizontal="center" vertical="top" wrapText="1"/>
    </xf>
    <xf numFmtId="180" fontId="39" fillId="48" borderId="16" xfId="0" applyNumberFormat="1" applyFont="1" applyFill="1" applyBorder="1" applyAlignment="1">
      <alignment horizontal="center" vertical="top" wrapText="1"/>
    </xf>
    <xf numFmtId="0" fontId="29" fillId="47" borderId="10" xfId="60" applyFont="1" applyFill="1" applyBorder="1" applyAlignment="1" applyProtection="1">
      <alignment horizontal="left" vertical="top"/>
      <protection/>
    </xf>
    <xf numFmtId="0" fontId="29" fillId="47" borderId="12" xfId="60" applyFont="1" applyFill="1" applyBorder="1" applyAlignment="1" applyProtection="1">
      <alignment horizontal="center" vertical="center"/>
      <protection/>
    </xf>
    <xf numFmtId="0" fontId="15" fillId="0" borderId="12" xfId="60" applyFont="1" applyFill="1" applyBorder="1" applyAlignment="1" applyProtection="1">
      <alignment horizontal="left" vertical="top"/>
      <protection/>
    </xf>
    <xf numFmtId="0" fontId="29" fillId="0" borderId="12" xfId="60" applyFont="1" applyFill="1" applyBorder="1" applyAlignment="1" applyProtection="1">
      <alignment horizontal="center" vertical="center"/>
      <protection/>
    </xf>
    <xf numFmtId="2" fontId="29" fillId="0" borderId="12" xfId="60" applyNumberFormat="1" applyFont="1" applyFill="1" applyBorder="1" applyAlignment="1" applyProtection="1">
      <alignment horizontal="center" vertical="center"/>
      <protection/>
    </xf>
    <xf numFmtId="2" fontId="29" fillId="47" borderId="10" xfId="60" applyNumberFormat="1" applyFont="1" applyFill="1" applyBorder="1" applyAlignment="1" applyProtection="1">
      <alignment horizontal="center" vertical="center"/>
      <protection/>
    </xf>
    <xf numFmtId="2" fontId="15" fillId="0" borderId="12" xfId="60" applyNumberFormat="1" applyFont="1" applyFill="1" applyBorder="1" applyAlignment="1" applyProtection="1">
      <alignment horizontal="center" vertical="center"/>
      <protection/>
    </xf>
    <xf numFmtId="182" fontId="39" fillId="48" borderId="10" xfId="0" applyNumberFormat="1" applyFont="1" applyFill="1" applyBorder="1" applyAlignment="1">
      <alignment horizontal="center" vertical="top" wrapText="1"/>
    </xf>
    <xf numFmtId="182" fontId="39" fillId="48" borderId="10" xfId="0" applyNumberFormat="1" applyFont="1" applyFill="1" applyBorder="1" applyAlignment="1">
      <alignment wrapText="1"/>
    </xf>
    <xf numFmtId="49" fontId="32" fillId="6" borderId="25" xfId="0" applyNumberFormat="1" applyFont="1" applyFill="1" applyBorder="1" applyAlignment="1">
      <alignment horizontal="center" vertical="top" wrapText="1"/>
    </xf>
    <xf numFmtId="0" fontId="32" fillId="6" borderId="14" xfId="0" applyFont="1" applyFill="1" applyBorder="1" applyAlignment="1">
      <alignment horizontal="justify" vertical="top" wrapText="1"/>
    </xf>
    <xf numFmtId="0" fontId="33" fillId="6" borderId="19" xfId="0" applyFont="1" applyFill="1" applyBorder="1" applyAlignment="1">
      <alignment horizontal="center" vertical="top" wrapText="1"/>
    </xf>
    <xf numFmtId="2" fontId="33" fillId="6" borderId="19" xfId="0" applyNumberFormat="1" applyFont="1" applyFill="1" applyBorder="1" applyAlignment="1">
      <alignment horizontal="center" vertical="top" wrapText="1"/>
    </xf>
    <xf numFmtId="0" fontId="30" fillId="0" borderId="10" xfId="60" applyFont="1" applyFill="1" applyBorder="1" applyAlignment="1" applyProtection="1">
      <alignment horizontal="center" vertical="top"/>
      <protection/>
    </xf>
    <xf numFmtId="0" fontId="30" fillId="0" borderId="10" xfId="0" applyFont="1" applyBorder="1" applyAlignment="1">
      <alignment horizontal="justify" vertical="top" wrapText="1"/>
    </xf>
    <xf numFmtId="180" fontId="33" fillId="6" borderId="19" xfId="0" applyNumberFormat="1" applyFont="1" applyFill="1" applyBorder="1" applyAlignment="1">
      <alignment wrapText="1"/>
    </xf>
    <xf numFmtId="186" fontId="37" fillId="0" borderId="12" xfId="0" applyNumberFormat="1" applyFont="1" applyFill="1" applyBorder="1" applyAlignment="1">
      <alignment/>
    </xf>
    <xf numFmtId="186" fontId="33" fillId="6" borderId="19" xfId="0" applyNumberFormat="1" applyFont="1" applyFill="1" applyBorder="1" applyAlignment="1">
      <alignment horizontal="center" vertical="top" wrapText="1"/>
    </xf>
    <xf numFmtId="184" fontId="26" fillId="47" borderId="12" xfId="0" applyNumberFormat="1" applyFont="1" applyFill="1" applyBorder="1" applyAlignment="1">
      <alignment horizontal="center" vertical="top" wrapText="1"/>
    </xf>
    <xf numFmtId="0" fontId="26" fillId="47" borderId="12" xfId="0" applyFont="1" applyFill="1" applyBorder="1" applyAlignment="1">
      <alignment horizontal="center" vertical="top" wrapText="1"/>
    </xf>
    <xf numFmtId="49" fontId="30" fillId="0" borderId="26" xfId="0" applyNumberFormat="1" applyFont="1" applyFill="1" applyBorder="1" applyAlignment="1">
      <alignment horizontal="center" vertical="top" wrapText="1"/>
    </xf>
    <xf numFmtId="0" fontId="30" fillId="6" borderId="18" xfId="0" applyFont="1" applyFill="1" applyBorder="1" applyAlignment="1">
      <alignment horizontal="justify" vertical="top" wrapText="1"/>
    </xf>
    <xf numFmtId="0" fontId="26" fillId="6" borderId="18" xfId="0" applyFont="1" applyFill="1" applyBorder="1" applyAlignment="1">
      <alignment horizontal="center" vertical="top" wrapText="1"/>
    </xf>
    <xf numFmtId="0" fontId="33" fillId="48" borderId="19" xfId="0" applyFont="1" applyFill="1" applyBorder="1" applyAlignment="1">
      <alignment vertical="top" wrapText="1"/>
    </xf>
    <xf numFmtId="0" fontId="33" fillId="48" borderId="19" xfId="0" applyFont="1" applyFill="1" applyBorder="1" applyAlignment="1">
      <alignment horizontal="justify" vertical="top" wrapText="1"/>
    </xf>
    <xf numFmtId="2" fontId="33" fillId="48" borderId="19" xfId="0" applyNumberFormat="1" applyFont="1" applyFill="1" applyBorder="1" applyAlignment="1">
      <alignment horizontal="center" vertical="top" wrapText="1"/>
    </xf>
    <xf numFmtId="182" fontId="33" fillId="48" borderId="19" xfId="0" applyNumberFormat="1" applyFont="1" applyFill="1" applyBorder="1" applyAlignment="1">
      <alignment wrapText="1"/>
    </xf>
    <xf numFmtId="180" fontId="33" fillId="48" borderId="19" xfId="0" applyNumberFormat="1" applyFont="1" applyFill="1" applyBorder="1" applyAlignment="1">
      <alignment horizontal="center" vertical="top" wrapText="1"/>
    </xf>
    <xf numFmtId="2" fontId="33" fillId="48" borderId="27" xfId="0" applyNumberFormat="1" applyFont="1" applyFill="1" applyBorder="1" applyAlignment="1">
      <alignment horizontal="center" vertical="top" wrapText="1"/>
    </xf>
    <xf numFmtId="49" fontId="30" fillId="6" borderId="20" xfId="0" applyNumberFormat="1" applyFont="1" applyFill="1" applyBorder="1" applyAlignment="1">
      <alignment horizontal="center" vertical="top" wrapText="1"/>
    </xf>
    <xf numFmtId="181" fontId="26" fillId="0" borderId="10" xfId="0" applyNumberFormat="1" applyFont="1" applyFill="1" applyBorder="1" applyAlignment="1">
      <alignment horizontal="center" vertical="top" wrapText="1"/>
    </xf>
    <xf numFmtId="185" fontId="33" fillId="48" borderId="19" xfId="0" applyNumberFormat="1" applyFont="1" applyFill="1" applyBorder="1" applyAlignment="1">
      <alignment horizontal="center" vertical="top" wrapText="1"/>
    </xf>
    <xf numFmtId="4" fontId="26" fillId="6" borderId="18" xfId="0" applyNumberFormat="1" applyFont="1" applyFill="1" applyBorder="1" applyAlignment="1">
      <alignment horizontal="center" vertical="top" wrapText="1"/>
    </xf>
    <xf numFmtId="181" fontId="33" fillId="48" borderId="10" xfId="0" applyNumberFormat="1" applyFont="1" applyFill="1" applyBorder="1" applyAlignment="1">
      <alignment horizontal="center" vertical="top" wrapText="1"/>
    </xf>
    <xf numFmtId="187" fontId="26" fillId="47" borderId="12" xfId="0" applyNumberFormat="1" applyFont="1" applyFill="1" applyBorder="1" applyAlignment="1">
      <alignment horizontal="center" vertical="top" wrapText="1"/>
    </xf>
    <xf numFmtId="187" fontId="26" fillId="47" borderId="10" xfId="0" applyNumberFormat="1" applyFont="1" applyFill="1" applyBorder="1" applyAlignment="1">
      <alignment horizontal="center" vertical="top" wrapText="1"/>
    </xf>
    <xf numFmtId="187" fontId="26" fillId="0" borderId="10" xfId="0" applyNumberFormat="1" applyFont="1" applyFill="1" applyBorder="1" applyAlignment="1">
      <alignment horizontal="center" vertical="top" wrapText="1"/>
    </xf>
    <xf numFmtId="185" fontId="30" fillId="0" borderId="10" xfId="0" applyNumberFormat="1" applyFont="1" applyFill="1" applyBorder="1" applyAlignment="1">
      <alignment horizontal="center" vertical="top" wrapText="1"/>
    </xf>
    <xf numFmtId="181" fontId="8" fillId="0" borderId="0" xfId="0" applyNumberFormat="1" applyFont="1" applyAlignment="1">
      <alignment/>
    </xf>
    <xf numFmtId="185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29" fillId="47" borderId="12" xfId="60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 wrapText="1"/>
    </xf>
    <xf numFmtId="182" fontId="0" fillId="0" borderId="0" xfId="0" applyNumberFormat="1" applyAlignment="1">
      <alignment/>
    </xf>
    <xf numFmtId="0" fontId="44" fillId="48" borderId="10" xfId="0" applyFont="1" applyFill="1" applyBorder="1" applyAlignment="1">
      <alignment horizontal="justify" vertical="top" wrapText="1"/>
    </xf>
    <xf numFmtId="0" fontId="10" fillId="48" borderId="10" xfId="0" applyFont="1" applyFill="1" applyBorder="1" applyAlignment="1">
      <alignment horizontal="center" vertical="top" wrapText="1"/>
    </xf>
    <xf numFmtId="0" fontId="3" fillId="48" borderId="10" xfId="0" applyFont="1" applyFill="1" applyBorder="1" applyAlignment="1">
      <alignment horizontal="center" vertical="top" wrapText="1"/>
    </xf>
    <xf numFmtId="0" fontId="15" fillId="48" borderId="10" xfId="0" applyFont="1" applyFill="1" applyBorder="1" applyAlignment="1">
      <alignment horizontal="center" vertical="top" wrapText="1"/>
    </xf>
    <xf numFmtId="0" fontId="11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horizontal="center" vertical="top" wrapText="1"/>
    </xf>
    <xf numFmtId="0" fontId="29" fillId="48" borderId="10" xfId="0" applyFont="1" applyFill="1" applyBorder="1" applyAlignment="1">
      <alignment horizontal="center" vertical="top" wrapText="1"/>
    </xf>
    <xf numFmtId="0" fontId="44" fillId="48" borderId="12" xfId="0" applyFont="1" applyFill="1" applyBorder="1" applyAlignment="1">
      <alignment horizontal="justify" vertical="top" wrapText="1"/>
    </xf>
    <xf numFmtId="0" fontId="11" fillId="48" borderId="12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justify" vertical="top" wrapText="1"/>
    </xf>
    <xf numFmtId="0" fontId="4" fillId="48" borderId="12" xfId="0" applyFont="1" applyFill="1" applyBorder="1" applyAlignment="1">
      <alignment horizontal="center" vertical="top" wrapText="1"/>
    </xf>
    <xf numFmtId="0" fontId="44" fillId="48" borderId="12" xfId="0" applyFont="1" applyFill="1" applyBorder="1" applyAlignment="1">
      <alignment horizontal="center" vertical="top" wrapText="1"/>
    </xf>
    <xf numFmtId="0" fontId="44" fillId="48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183" fontId="26" fillId="47" borderId="1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horizontal="center" vertical="top" wrapText="1"/>
    </xf>
    <xf numFmtId="0" fontId="4" fillId="47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justify" vertical="top" wrapText="1"/>
    </xf>
    <xf numFmtId="0" fontId="10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47" borderId="29" xfId="0" applyFont="1" applyFill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justify" vertical="top" wrapText="1"/>
    </xf>
    <xf numFmtId="0" fontId="10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47" borderId="31" xfId="0" applyFont="1" applyFill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4" fillId="48" borderId="21" xfId="0" applyFont="1" applyFill="1" applyBorder="1" applyAlignment="1">
      <alignment horizontal="justify" vertical="top" wrapText="1"/>
    </xf>
    <xf numFmtId="0" fontId="5" fillId="48" borderId="19" xfId="0" applyFont="1" applyFill="1" applyBorder="1" applyAlignment="1">
      <alignment horizontal="center" vertical="top" wrapText="1"/>
    </xf>
    <xf numFmtId="0" fontId="4" fillId="48" borderId="19" xfId="0" applyFont="1" applyFill="1" applyBorder="1" applyAlignment="1">
      <alignment horizontal="center" vertical="top" wrapText="1"/>
    </xf>
    <xf numFmtId="0" fontId="4" fillId="48" borderId="34" xfId="0" applyFont="1" applyFill="1" applyBorder="1" applyAlignment="1">
      <alignment horizontal="center" vertical="top" wrapText="1"/>
    </xf>
    <xf numFmtId="0" fontId="43" fillId="48" borderId="12" xfId="0" applyFont="1" applyFill="1" applyBorder="1" applyAlignment="1">
      <alignment horizontal="justify" vertical="top" wrapText="1"/>
    </xf>
    <xf numFmtId="0" fontId="5" fillId="48" borderId="12" xfId="0" applyFont="1" applyFill="1" applyBorder="1" applyAlignment="1">
      <alignment horizontal="center" vertical="top" wrapText="1"/>
    </xf>
    <xf numFmtId="0" fontId="43" fillId="48" borderId="13" xfId="0" applyFont="1" applyFill="1" applyBorder="1" applyAlignment="1">
      <alignment horizontal="justify" vertical="top" wrapText="1"/>
    </xf>
    <xf numFmtId="0" fontId="5" fillId="48" borderId="13" xfId="0" applyFont="1" applyFill="1" applyBorder="1" applyAlignment="1">
      <alignment horizontal="center" vertical="top" wrapText="1"/>
    </xf>
    <xf numFmtId="0" fontId="4" fillId="48" borderId="13" xfId="0" applyFont="1" applyFill="1" applyBorder="1" applyAlignment="1">
      <alignment horizontal="center" vertical="top" wrapText="1"/>
    </xf>
    <xf numFmtId="186" fontId="0" fillId="47" borderId="0" xfId="0" applyNumberFormat="1" applyFill="1" applyAlignment="1">
      <alignment/>
    </xf>
    <xf numFmtId="0" fontId="24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justify" vertical="top" wrapText="1"/>
    </xf>
    <xf numFmtId="0" fontId="29" fillId="0" borderId="10" xfId="60" applyFont="1" applyFill="1" applyBorder="1" applyAlignment="1" applyProtection="1">
      <alignment vertical="center"/>
      <protection/>
    </xf>
    <xf numFmtId="0" fontId="6" fillId="48" borderId="10" xfId="0" applyFont="1" applyFill="1" applyBorder="1" applyAlignment="1">
      <alignment horizontal="justify" vertical="top" wrapText="1"/>
    </xf>
    <xf numFmtId="0" fontId="2" fillId="48" borderId="10" xfId="0" applyFont="1" applyFill="1" applyBorder="1" applyAlignment="1">
      <alignment horizontal="center" vertical="top" wrapText="1"/>
    </xf>
    <xf numFmtId="0" fontId="43" fillId="48" borderId="10" xfId="0" applyFont="1" applyFill="1" applyBorder="1" applyAlignment="1">
      <alignment horizontal="justify" vertical="top" wrapText="1"/>
    </xf>
    <xf numFmtId="0" fontId="41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horizontal="left" vertical="top" wrapText="1"/>
    </xf>
    <xf numFmtId="0" fontId="4" fillId="48" borderId="10" xfId="0" applyFont="1" applyFill="1" applyBorder="1" applyAlignment="1">
      <alignment horizontal="justify" vertical="top" wrapText="1"/>
    </xf>
    <xf numFmtId="0" fontId="24" fillId="48" borderId="10" xfId="0" applyFont="1" applyFill="1" applyBorder="1" applyAlignment="1">
      <alignment horizontal="justify" vertical="top" wrapText="1"/>
    </xf>
    <xf numFmtId="0" fontId="5" fillId="48" borderId="10" xfId="0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0" fontId="6" fillId="48" borderId="10" xfId="0" applyFont="1" applyFill="1" applyBorder="1" applyAlignment="1">
      <alignment horizontal="center" vertical="top" wrapText="1"/>
    </xf>
    <xf numFmtId="4" fontId="14" fillId="48" borderId="10" xfId="0" applyNumberFormat="1" applyFont="1" applyFill="1" applyBorder="1" applyAlignment="1">
      <alignment horizontal="center" vertical="top" wrapText="1"/>
    </xf>
    <xf numFmtId="0" fontId="44" fillId="48" borderId="10" xfId="0" applyFont="1" applyFill="1" applyBorder="1" applyAlignment="1">
      <alignment horizontal="left" vertical="top" wrapText="1"/>
    </xf>
    <xf numFmtId="0" fontId="4" fillId="48" borderId="10" xfId="0" applyFont="1" applyFill="1" applyBorder="1" applyAlignment="1">
      <alignment horizontal="center" vertical="top"/>
    </xf>
    <xf numFmtId="181" fontId="48" fillId="48" borderId="10" xfId="0" applyNumberFormat="1" applyFont="1" applyFill="1" applyBorder="1" applyAlignment="1">
      <alignment horizontal="center" vertical="top" wrapText="1"/>
    </xf>
    <xf numFmtId="184" fontId="17" fillId="47" borderId="10" xfId="0" applyNumberFormat="1" applyFont="1" applyFill="1" applyBorder="1" applyAlignment="1">
      <alignment vertical="center"/>
    </xf>
    <xf numFmtId="184" fontId="55" fillId="0" borderId="10" xfId="0" applyNumberFormat="1" applyFont="1" applyBorder="1" applyAlignment="1">
      <alignment horizontal="center" vertical="top" wrapText="1"/>
    </xf>
    <xf numFmtId="184" fontId="55" fillId="0" borderId="13" xfId="0" applyNumberFormat="1" applyFont="1" applyBorder="1" applyAlignment="1">
      <alignment horizontal="center" vertical="top" wrapText="1"/>
    </xf>
    <xf numFmtId="180" fontId="26" fillId="6" borderId="16" xfId="0" applyNumberFormat="1" applyFont="1" applyFill="1" applyBorder="1" applyAlignment="1">
      <alignment horizontal="center" vertical="center" wrapText="1"/>
    </xf>
    <xf numFmtId="180" fontId="26" fillId="6" borderId="16" xfId="0" applyNumberFormat="1" applyFont="1" applyFill="1" applyBorder="1" applyAlignment="1">
      <alignment vertical="center" wrapText="1"/>
    </xf>
    <xf numFmtId="181" fontId="0" fillId="47" borderId="10" xfId="0" applyNumberFormat="1" applyFont="1" applyFill="1" applyBorder="1" applyAlignment="1">
      <alignment horizontal="center"/>
    </xf>
    <xf numFmtId="181" fontId="17" fillId="47" borderId="10" xfId="0" applyNumberFormat="1" applyFont="1" applyFill="1" applyBorder="1" applyAlignment="1">
      <alignment horizontal="center" vertical="center"/>
    </xf>
    <xf numFmtId="181" fontId="0" fillId="47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wrapText="1"/>
    </xf>
    <xf numFmtId="181" fontId="15" fillId="47" borderId="10" xfId="0" applyNumberFormat="1" applyFont="1" applyFill="1" applyBorder="1" applyAlignment="1">
      <alignment horizontal="center" vertical="center" wrapText="1"/>
    </xf>
    <xf numFmtId="181" fontId="36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7" fontId="3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33" fillId="6" borderId="16" xfId="0" applyNumberFormat="1" applyFont="1" applyFill="1" applyBorder="1" applyAlignment="1">
      <alignment horizontal="center" vertical="center" wrapText="1"/>
    </xf>
    <xf numFmtId="184" fontId="33" fillId="6" borderId="16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180" fontId="0" fillId="47" borderId="10" xfId="0" applyNumberFormat="1" applyFont="1" applyFill="1" applyBorder="1" applyAlignment="1">
      <alignment vertical="center"/>
    </xf>
    <xf numFmtId="180" fontId="29" fillId="0" borderId="10" xfId="0" applyNumberFormat="1" applyFont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top" wrapText="1"/>
    </xf>
    <xf numFmtId="185" fontId="35" fillId="0" borderId="12" xfId="0" applyNumberFormat="1" applyFont="1" applyFill="1" applyBorder="1" applyAlignment="1">
      <alignment horizontal="center" vertical="top" wrapText="1"/>
    </xf>
    <xf numFmtId="182" fontId="35" fillId="0" borderId="12" xfId="0" applyNumberFormat="1" applyFont="1" applyFill="1" applyBorder="1" applyAlignment="1">
      <alignment horizontal="center" vertical="top" wrapText="1"/>
    </xf>
    <xf numFmtId="180" fontId="35" fillId="0" borderId="12" xfId="0" applyNumberFormat="1" applyFont="1" applyFill="1" applyBorder="1" applyAlignment="1">
      <alignment wrapText="1"/>
    </xf>
    <xf numFmtId="186" fontId="35" fillId="0" borderId="12" xfId="0" applyNumberFormat="1" applyFont="1" applyFill="1" applyBorder="1" applyAlignment="1">
      <alignment horizontal="center" vertical="top" wrapText="1"/>
    </xf>
    <xf numFmtId="180" fontId="35" fillId="0" borderId="12" xfId="0" applyNumberFormat="1" applyFont="1" applyFill="1" applyBorder="1" applyAlignment="1">
      <alignment horizontal="center" vertical="top" wrapText="1"/>
    </xf>
    <xf numFmtId="185" fontId="8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vertical="top" wrapText="1"/>
    </xf>
    <xf numFmtId="16" fontId="41" fillId="0" borderId="10" xfId="0" applyNumberFormat="1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47" borderId="10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47" borderId="10" xfId="0" applyFont="1" applyFill="1" applyBorder="1" applyAlignment="1">
      <alignment horizontal="center" vertical="top" wrapText="1"/>
    </xf>
    <xf numFmtId="0" fontId="3" fillId="47" borderId="10" xfId="0" applyFont="1" applyFill="1" applyBorder="1" applyAlignment="1">
      <alignment horizontal="center" vertical="top" wrapText="1"/>
    </xf>
    <xf numFmtId="0" fontId="10" fillId="47" borderId="12" xfId="0" applyFont="1" applyFill="1" applyBorder="1" applyAlignment="1">
      <alignment horizontal="center" vertical="top" wrapText="1"/>
    </xf>
    <xf numFmtId="0" fontId="3" fillId="47" borderId="12" xfId="0" applyFont="1" applyFill="1" applyBorder="1" applyAlignment="1">
      <alignment horizontal="center" vertical="top" wrapText="1"/>
    </xf>
    <xf numFmtId="186" fontId="3" fillId="47" borderId="10" xfId="0" applyNumberFormat="1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180" fontId="1" fillId="0" borderId="37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13" xfId="60" applyFont="1" applyFill="1" applyBorder="1" applyAlignment="1" applyProtection="1">
      <alignment horizontal="left" vertical="top" wrapText="1"/>
      <protection/>
    </xf>
    <xf numFmtId="0" fontId="6" fillId="0" borderId="14" xfId="60" applyFont="1" applyFill="1" applyBorder="1" applyAlignment="1" applyProtection="1">
      <alignment horizontal="left" vertical="top"/>
      <protection/>
    </xf>
    <xf numFmtId="49" fontId="26" fillId="0" borderId="12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top" wrapText="1"/>
    </xf>
    <xf numFmtId="0" fontId="30" fillId="0" borderId="10" xfId="60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41" fillId="0" borderId="13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32" fillId="0" borderId="12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0" fillId="0" borderId="12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49" fontId="26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3" xfId="60" applyFont="1" applyFill="1" applyBorder="1" applyAlignment="1" applyProtection="1">
      <alignment vertical="top"/>
      <protection/>
    </xf>
    <xf numFmtId="0" fontId="6" fillId="0" borderId="13" xfId="60" applyFont="1" applyFill="1" applyBorder="1" applyAlignment="1" applyProtection="1">
      <alignment horizontal="left" vertical="top"/>
      <protection/>
    </xf>
    <xf numFmtId="49" fontId="26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9" fillId="47" borderId="10" xfId="60" applyFont="1" applyFill="1" applyBorder="1" applyAlignment="1" applyProtection="1">
      <alignment vertical="center" wrapText="1"/>
      <protection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32" fillId="0" borderId="14" xfId="60" applyNumberFormat="1" applyFont="1" applyFill="1" applyBorder="1" applyAlignment="1" applyProtection="1">
      <alignment horizontal="left" vertical="center" wrapText="1"/>
      <protection/>
    </xf>
    <xf numFmtId="0" fontId="32" fillId="0" borderId="12" xfId="60" applyNumberFormat="1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19" fillId="48" borderId="10" xfId="0" applyFont="1" applyFill="1" applyBorder="1" applyAlignment="1">
      <alignment horizontal="justify" vertical="top" wrapText="1"/>
    </xf>
    <xf numFmtId="0" fontId="20" fillId="48" borderId="10" xfId="0" applyFont="1" applyFill="1" applyBorder="1" applyAlignment="1">
      <alignment vertical="top"/>
    </xf>
    <xf numFmtId="0" fontId="41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top" wrapText="1"/>
    </xf>
    <xf numFmtId="180" fontId="29" fillId="6" borderId="16" xfId="60" applyNumberFormat="1" applyFont="1" applyFill="1" applyBorder="1" applyAlignment="1" applyProtection="1">
      <alignment horizontal="center" vertical="center"/>
      <protection/>
    </xf>
    <xf numFmtId="198" fontId="33" fillId="48" borderId="16" xfId="78" applyNumberFormat="1" applyFont="1" applyFill="1" applyBorder="1" applyAlignment="1">
      <alignment wrapText="1"/>
    </xf>
    <xf numFmtId="195" fontId="33" fillId="48" borderId="16" xfId="78" applyNumberFormat="1" applyFont="1" applyFill="1" applyBorder="1" applyAlignment="1">
      <alignment horizontal="center" vertical="top" wrapText="1"/>
    </xf>
    <xf numFmtId="180" fontId="37" fillId="0" borderId="14" xfId="0" applyNumberFormat="1" applyFont="1" applyFill="1" applyBorder="1" applyAlignment="1">
      <alignment horizontal="center" vertical="top" wrapText="1"/>
    </xf>
    <xf numFmtId="180" fontId="26" fillId="0" borderId="14" xfId="0" applyNumberFormat="1" applyFont="1" applyFill="1" applyBorder="1" applyAlignment="1">
      <alignment horizontal="center" vertical="top"/>
    </xf>
    <xf numFmtId="180" fontId="33" fillId="48" borderId="16" xfId="78" applyNumberFormat="1" applyFont="1" applyFill="1" applyBorder="1" applyAlignment="1">
      <alignment horizontal="center" vertical="top" wrapText="1"/>
    </xf>
    <xf numFmtId="180" fontId="53" fillId="47" borderId="10" xfId="0" applyNumberFormat="1" applyFont="1" applyFill="1" applyBorder="1" applyAlignment="1">
      <alignment vertical="center" wrapText="1"/>
    </xf>
    <xf numFmtId="180" fontId="4" fillId="48" borderId="10" xfId="0" applyNumberFormat="1" applyFont="1" applyFill="1" applyBorder="1" applyAlignment="1">
      <alignment vertical="center" wrapText="1"/>
    </xf>
    <xf numFmtId="180" fontId="3" fillId="47" borderId="10" xfId="0" applyNumberFormat="1" applyFont="1" applyFill="1" applyBorder="1" applyAlignment="1">
      <alignment vertical="center" wrapText="1"/>
    </xf>
    <xf numFmtId="180" fontId="6" fillId="47" borderId="10" xfId="0" applyNumberFormat="1" applyFont="1" applyFill="1" applyBorder="1" applyAlignment="1">
      <alignment vertical="center" wrapText="1"/>
    </xf>
    <xf numFmtId="180" fontId="3" fillId="47" borderId="13" xfId="0" applyNumberFormat="1" applyFont="1" applyFill="1" applyBorder="1" applyAlignment="1">
      <alignment vertical="center" wrapText="1"/>
    </xf>
    <xf numFmtId="180" fontId="24" fillId="48" borderId="0" xfId="0" applyNumberFormat="1" applyFont="1" applyFill="1" applyAlignment="1">
      <alignment vertical="center"/>
    </xf>
    <xf numFmtId="180" fontId="24" fillId="48" borderId="10" xfId="0" applyNumberFormat="1" applyFont="1" applyFill="1" applyBorder="1" applyAlignment="1">
      <alignment vertical="center"/>
    </xf>
    <xf numFmtId="180" fontId="3" fillId="47" borderId="10" xfId="0" applyNumberFormat="1" applyFont="1" applyFill="1" applyBorder="1" applyAlignment="1">
      <alignment horizontal="center" wrapText="1"/>
    </xf>
    <xf numFmtId="180" fontId="3" fillId="47" borderId="13" xfId="0" applyNumberFormat="1" applyFont="1" applyFill="1" applyBorder="1" applyAlignment="1">
      <alignment horizontal="center" wrapText="1"/>
    </xf>
    <xf numFmtId="180" fontId="4" fillId="48" borderId="13" xfId="0" applyNumberFormat="1" applyFont="1" applyFill="1" applyBorder="1" applyAlignment="1">
      <alignment horizontal="center" wrapText="1"/>
    </xf>
    <xf numFmtId="180" fontId="4" fillId="48" borderId="10" xfId="0" applyNumberFormat="1" applyFont="1" applyFill="1" applyBorder="1" applyAlignment="1">
      <alignment horizontal="center" wrapText="1"/>
    </xf>
    <xf numFmtId="180" fontId="35" fillId="47" borderId="10" xfId="0" applyNumberFormat="1" applyFont="1" applyFill="1" applyBorder="1" applyAlignment="1">
      <alignment horizontal="center" vertical="center" wrapText="1"/>
    </xf>
    <xf numFmtId="180" fontId="3" fillId="47" borderId="10" xfId="0" applyNumberFormat="1" applyFont="1" applyFill="1" applyBorder="1" applyAlignment="1">
      <alignment horizontal="center" vertical="center" wrapText="1"/>
    </xf>
    <xf numFmtId="180" fontId="3" fillId="47" borderId="12" xfId="0" applyNumberFormat="1" applyFont="1" applyFill="1" applyBorder="1" applyAlignment="1">
      <alignment vertical="center" wrapText="1"/>
    </xf>
    <xf numFmtId="180" fontId="4" fillId="47" borderId="10" xfId="0" applyNumberFormat="1" applyFont="1" applyFill="1" applyBorder="1" applyAlignment="1">
      <alignment vertical="center" wrapText="1"/>
    </xf>
    <xf numFmtId="180" fontId="54" fillId="48" borderId="10" xfId="0" applyNumberFormat="1" applyFont="1" applyFill="1" applyBorder="1" applyAlignment="1">
      <alignment vertical="center"/>
    </xf>
    <xf numFmtId="180" fontId="22" fillId="47" borderId="10" xfId="0" applyNumberFormat="1" applyFont="1" applyFill="1" applyBorder="1" applyAlignment="1">
      <alignment vertical="center" wrapText="1"/>
    </xf>
    <xf numFmtId="180" fontId="28" fillId="47" borderId="0" xfId="0" applyNumberFormat="1" applyFont="1" applyFill="1" applyAlignment="1">
      <alignment vertical="center"/>
    </xf>
    <xf numFmtId="180" fontId="3" fillId="47" borderId="29" xfId="0" applyNumberFormat="1" applyFont="1" applyFill="1" applyBorder="1" applyAlignment="1">
      <alignment vertical="center" wrapText="1"/>
    </xf>
    <xf numFmtId="180" fontId="3" fillId="47" borderId="31" xfId="0" applyNumberFormat="1" applyFont="1" applyFill="1" applyBorder="1" applyAlignment="1">
      <alignment vertical="center" wrapText="1"/>
    </xf>
    <xf numFmtId="180" fontId="44" fillId="48" borderId="38" xfId="0" applyNumberFormat="1" applyFont="1" applyFill="1" applyBorder="1" applyAlignment="1">
      <alignment vertical="center"/>
    </xf>
    <xf numFmtId="180" fontId="44" fillId="48" borderId="39" xfId="0" applyNumberFormat="1" applyFont="1" applyFill="1" applyBorder="1" applyAlignment="1">
      <alignment vertical="center"/>
    </xf>
    <xf numFmtId="180" fontId="4" fillId="48" borderId="12" xfId="0" applyNumberFormat="1" applyFont="1" applyFill="1" applyBorder="1" applyAlignment="1">
      <alignment vertical="center" wrapText="1"/>
    </xf>
    <xf numFmtId="180" fontId="4" fillId="48" borderId="13" xfId="0" applyNumberFormat="1" applyFont="1" applyFill="1" applyBorder="1" applyAlignment="1">
      <alignment vertical="center" wrapText="1"/>
    </xf>
    <xf numFmtId="180" fontId="4" fillId="47" borderId="16" xfId="0" applyNumberFormat="1" applyFont="1" applyFill="1" applyBorder="1" applyAlignment="1">
      <alignment vertical="center" wrapText="1"/>
    </xf>
    <xf numFmtId="180" fontId="3" fillId="47" borderId="16" xfId="0" applyNumberFormat="1" applyFont="1" applyFill="1" applyBorder="1" applyAlignment="1">
      <alignment vertical="center" wrapText="1"/>
    </xf>
    <xf numFmtId="180" fontId="24" fillId="47" borderId="12" xfId="0" applyNumberFormat="1" applyFont="1" applyFill="1" applyBorder="1" applyAlignment="1">
      <alignment horizontal="center" vertical="top" wrapText="1"/>
    </xf>
    <xf numFmtId="180" fontId="4" fillId="47" borderId="12" xfId="0" applyNumberFormat="1" applyFont="1" applyFill="1" applyBorder="1" applyAlignment="1">
      <alignment vertical="center" wrapText="1"/>
    </xf>
    <xf numFmtId="180" fontId="24" fillId="47" borderId="10" xfId="0" applyNumberFormat="1" applyFont="1" applyFill="1" applyBorder="1" applyAlignment="1">
      <alignment horizontal="center" vertical="top" wrapText="1"/>
    </xf>
    <xf numFmtId="180" fontId="3" fillId="47" borderId="40" xfId="0" applyNumberFormat="1" applyFont="1" applyFill="1" applyBorder="1" applyAlignment="1">
      <alignment vertical="center" wrapText="1"/>
    </xf>
    <xf numFmtId="180" fontId="3" fillId="48" borderId="10" xfId="0" applyNumberFormat="1" applyFont="1" applyFill="1" applyBorder="1" applyAlignment="1">
      <alignment vertical="center" wrapText="1"/>
    </xf>
    <xf numFmtId="180" fontId="52" fillId="48" borderId="10" xfId="0" applyNumberFormat="1" applyFont="1" applyFill="1" applyBorder="1" applyAlignment="1">
      <alignment vertical="center"/>
    </xf>
    <xf numFmtId="180" fontId="35" fillId="47" borderId="10" xfId="0" applyNumberFormat="1" applyFont="1" applyFill="1" applyBorder="1" applyAlignment="1">
      <alignment vertical="center" wrapText="1"/>
    </xf>
    <xf numFmtId="180" fontId="4" fillId="48" borderId="10" xfId="0" applyNumberFormat="1" applyFont="1" applyFill="1" applyBorder="1" applyAlignment="1">
      <alignment vertical="center"/>
    </xf>
    <xf numFmtId="180" fontId="51" fillId="48" borderId="10" xfId="0" applyNumberFormat="1" applyFont="1" applyFill="1" applyBorder="1" applyAlignment="1">
      <alignment vertical="center"/>
    </xf>
    <xf numFmtId="180" fontId="15" fillId="47" borderId="10" xfId="0" applyNumberFormat="1" applyFont="1" applyFill="1" applyBorder="1" applyAlignment="1">
      <alignment vertical="center" wrapText="1"/>
    </xf>
    <xf numFmtId="180" fontId="15" fillId="47" borderId="13" xfId="0" applyNumberFormat="1" applyFont="1" applyFill="1" applyBorder="1" applyAlignment="1">
      <alignment vertical="center" wrapText="1"/>
    </xf>
    <xf numFmtId="180" fontId="55" fillId="0" borderId="10" xfId="0" applyNumberFormat="1" applyFont="1" applyFill="1" applyBorder="1" applyAlignment="1">
      <alignment wrapText="1"/>
    </xf>
    <xf numFmtId="180" fontId="15" fillId="47" borderId="12" xfId="0" applyNumberFormat="1" applyFont="1" applyFill="1" applyBorder="1" applyAlignment="1">
      <alignment vertical="center" wrapText="1"/>
    </xf>
    <xf numFmtId="180" fontId="48" fillId="47" borderId="10" xfId="0" applyNumberFormat="1" applyFont="1" applyFill="1" applyBorder="1" applyAlignment="1">
      <alignment vertical="center"/>
    </xf>
    <xf numFmtId="180" fontId="42" fillId="47" borderId="10" xfId="0" applyNumberFormat="1" applyFont="1" applyFill="1" applyBorder="1" applyAlignment="1">
      <alignment vertical="center"/>
    </xf>
    <xf numFmtId="185" fontId="36" fillId="49" borderId="10" xfId="0" applyNumberFormat="1" applyFont="1" applyFill="1" applyBorder="1" applyAlignment="1">
      <alignment horizontal="center" vertical="center"/>
    </xf>
    <xf numFmtId="0" fontId="27" fillId="49" borderId="10" xfId="0" applyFont="1" applyFill="1" applyBorder="1" applyAlignment="1">
      <alignment horizontal="center" vertical="center"/>
    </xf>
    <xf numFmtId="4" fontId="27" fillId="49" borderId="10" xfId="0" applyNumberFormat="1" applyFont="1" applyFill="1" applyBorder="1" applyAlignment="1">
      <alignment horizontal="center" vertical="center"/>
    </xf>
    <xf numFmtId="181" fontId="36" fillId="49" borderId="10" xfId="0" applyNumberFormat="1" applyFont="1" applyFill="1" applyBorder="1" applyAlignment="1">
      <alignment horizontal="center" vertical="center"/>
    </xf>
    <xf numFmtId="0" fontId="27" fillId="49" borderId="10" xfId="0" applyFont="1" applyFill="1" applyBorder="1" applyAlignment="1">
      <alignment horizontal="center" vertical="top"/>
    </xf>
    <xf numFmtId="0" fontId="15" fillId="49" borderId="10" xfId="60" applyFont="1" applyFill="1" applyBorder="1" applyAlignment="1" applyProtection="1">
      <alignment horizontal="center" vertical="top"/>
      <protection/>
    </xf>
    <xf numFmtId="0" fontId="15" fillId="49" borderId="10" xfId="60" applyFont="1" applyFill="1" applyBorder="1" applyAlignment="1" applyProtection="1">
      <alignment horizontal="left" vertical="top"/>
      <protection/>
    </xf>
    <xf numFmtId="0" fontId="15" fillId="49" borderId="10" xfId="60" applyFont="1" applyFill="1" applyBorder="1" applyAlignment="1" applyProtection="1">
      <alignment horizontal="center" vertical="center"/>
      <protection/>
    </xf>
    <xf numFmtId="0" fontId="6" fillId="49" borderId="10" xfId="60" applyFont="1" applyFill="1" applyBorder="1" applyAlignment="1" applyProtection="1">
      <alignment horizontal="left" vertical="top"/>
      <protection/>
    </xf>
    <xf numFmtId="0" fontId="15" fillId="49" borderId="10" xfId="60" applyFont="1" applyFill="1" applyBorder="1" applyAlignment="1" applyProtection="1">
      <alignment/>
      <protection/>
    </xf>
    <xf numFmtId="0" fontId="41" fillId="49" borderId="10" xfId="0" applyFont="1" applyFill="1" applyBorder="1" applyAlignment="1">
      <alignment vertical="top" wrapText="1"/>
    </xf>
    <xf numFmtId="0" fontId="41" fillId="49" borderId="10" xfId="0" applyFont="1" applyFill="1" applyBorder="1" applyAlignment="1">
      <alignment horizontal="center" vertical="top" wrapText="1"/>
    </xf>
    <xf numFmtId="0" fontId="2" fillId="49" borderId="10" xfId="0" applyFont="1" applyFill="1" applyBorder="1" applyAlignment="1">
      <alignment horizontal="center" vertical="top" wrapText="1"/>
    </xf>
    <xf numFmtId="0" fontId="58" fillId="49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I68">
      <selection activeCell="A1" sqref="A1:P75"/>
    </sheetView>
  </sheetViews>
  <sheetFormatPr defaultColWidth="9.00390625" defaultRowHeight="12.75"/>
  <cols>
    <col min="1" max="1" width="4.75390625" style="0" customWidth="1"/>
    <col min="2" max="2" width="48.00390625" style="6" customWidth="1"/>
    <col min="3" max="3" width="15.625" style="7" customWidth="1"/>
    <col min="4" max="4" width="14.75390625" style="0" customWidth="1"/>
    <col min="5" max="5" width="22.125" style="25" customWidth="1"/>
    <col min="6" max="7" width="1.25" style="0" customWidth="1"/>
    <col min="8" max="8" width="14.375" style="0" customWidth="1"/>
    <col min="9" max="9" width="19.25390625" style="259" customWidth="1"/>
    <col min="10" max="11" width="4.875" style="0" customWidth="1"/>
    <col min="12" max="12" width="19.625" style="0" customWidth="1"/>
    <col min="13" max="13" width="19.875" style="16" customWidth="1"/>
    <col min="14" max="14" width="1.875" style="0" customWidth="1"/>
    <col min="15" max="15" width="2.125" style="0" customWidth="1"/>
    <col min="16" max="16" width="12.875" style="0" customWidth="1"/>
    <col min="17" max="17" width="21.625" style="0" customWidth="1"/>
    <col min="18" max="18" width="15.125" style="0" customWidth="1"/>
    <col min="19" max="19" width="14.625" style="0" customWidth="1"/>
  </cols>
  <sheetData>
    <row r="1" spans="1:16" ht="40.5" customHeight="1">
      <c r="A1" s="502" t="s">
        <v>358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29.25" customHeight="1">
      <c r="A2" s="504" t="s">
        <v>76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5"/>
      <c r="N2" s="504"/>
      <c r="O2" s="504"/>
      <c r="P2" s="504"/>
    </row>
    <row r="3" spans="1:16" ht="29.25" customHeight="1">
      <c r="A3" s="506" t="s">
        <v>83</v>
      </c>
      <c r="B3" s="508" t="s">
        <v>84</v>
      </c>
      <c r="C3" s="507" t="s">
        <v>85</v>
      </c>
      <c r="D3" s="506" t="s">
        <v>86</v>
      </c>
      <c r="E3" s="506"/>
      <c r="F3" s="506"/>
      <c r="G3" s="506"/>
      <c r="H3" s="506" t="s">
        <v>87</v>
      </c>
      <c r="I3" s="506"/>
      <c r="J3" s="506"/>
      <c r="K3" s="506"/>
      <c r="L3" s="506" t="s">
        <v>88</v>
      </c>
      <c r="M3" s="506"/>
      <c r="N3" s="506"/>
      <c r="O3" s="506"/>
      <c r="P3" s="507" t="s">
        <v>89</v>
      </c>
    </row>
    <row r="4" spans="1:16" ht="59.25" customHeight="1">
      <c r="A4" s="506"/>
      <c r="B4" s="508"/>
      <c r="C4" s="507"/>
      <c r="D4" s="1" t="s">
        <v>90</v>
      </c>
      <c r="E4" s="23" t="s">
        <v>91</v>
      </c>
      <c r="F4" s="1" t="s">
        <v>92</v>
      </c>
      <c r="G4" s="1" t="s">
        <v>93</v>
      </c>
      <c r="H4" s="1" t="s">
        <v>90</v>
      </c>
      <c r="I4" s="260" t="s">
        <v>91</v>
      </c>
      <c r="J4" s="1" t="s">
        <v>92</v>
      </c>
      <c r="K4" s="1" t="s">
        <v>93</v>
      </c>
      <c r="L4" s="1" t="s">
        <v>90</v>
      </c>
      <c r="M4" s="14" t="s">
        <v>91</v>
      </c>
      <c r="N4" s="1" t="s">
        <v>92</v>
      </c>
      <c r="O4" s="1" t="s">
        <v>93</v>
      </c>
      <c r="P4" s="507"/>
    </row>
    <row r="5" spans="1:16" ht="15" customHeight="1">
      <c r="A5" s="49">
        <v>1</v>
      </c>
      <c r="B5" s="50">
        <v>2</v>
      </c>
      <c r="C5" s="51">
        <v>3</v>
      </c>
      <c r="D5" s="49">
        <v>4</v>
      </c>
      <c r="E5" s="70">
        <v>5</v>
      </c>
      <c r="F5" s="49">
        <v>6</v>
      </c>
      <c r="G5" s="49">
        <v>7</v>
      </c>
      <c r="H5" s="49">
        <v>8</v>
      </c>
      <c r="I5" s="261">
        <v>9</v>
      </c>
      <c r="J5" s="49">
        <v>10</v>
      </c>
      <c r="K5" s="49">
        <v>11</v>
      </c>
      <c r="L5" s="49">
        <v>12</v>
      </c>
      <c r="M5" s="52">
        <v>13</v>
      </c>
      <c r="N5" s="49">
        <v>14</v>
      </c>
      <c r="O5" s="49">
        <v>15</v>
      </c>
      <c r="P5" s="49">
        <v>16</v>
      </c>
    </row>
    <row r="6" spans="1:16" ht="16.5" customHeight="1" thickBot="1">
      <c r="A6" s="525" t="s">
        <v>123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</row>
    <row r="7" spans="1:16" s="216" customFormat="1" ht="75.75" customHeight="1">
      <c r="A7" s="229" t="s">
        <v>62</v>
      </c>
      <c r="B7" s="202" t="s">
        <v>124</v>
      </c>
      <c r="C7" s="218" t="s">
        <v>60</v>
      </c>
      <c r="D7" s="219">
        <f>SUM(D8:D12)</f>
        <v>0</v>
      </c>
      <c r="E7" s="303">
        <f>SUM(E8:E12)</f>
        <v>5619629.18</v>
      </c>
      <c r="F7" s="303"/>
      <c r="G7" s="303"/>
      <c r="H7" s="303">
        <f aca="true" t="shared" si="0" ref="H7:P7">SUM(H8:H12)</f>
        <v>0</v>
      </c>
      <c r="I7" s="304">
        <f t="shared" si="0"/>
        <v>5619615.76336</v>
      </c>
      <c r="J7" s="303">
        <f t="shared" si="0"/>
        <v>0</v>
      </c>
      <c r="K7" s="303">
        <f t="shared" si="0"/>
        <v>0</v>
      </c>
      <c r="L7" s="303">
        <f t="shared" si="0"/>
        <v>0</v>
      </c>
      <c r="M7" s="303">
        <f t="shared" si="0"/>
        <v>5619615.76336</v>
      </c>
      <c r="N7" s="219">
        <f t="shared" si="0"/>
        <v>0</v>
      </c>
      <c r="O7" s="219">
        <f t="shared" si="0"/>
        <v>0</v>
      </c>
      <c r="P7" s="219">
        <f t="shared" si="0"/>
        <v>0</v>
      </c>
    </row>
    <row r="8" spans="1:17" ht="80.25" customHeight="1">
      <c r="A8" s="227" t="s">
        <v>77</v>
      </c>
      <c r="B8" s="115" t="s">
        <v>172</v>
      </c>
      <c r="C8" s="17" t="s">
        <v>63</v>
      </c>
      <c r="D8" s="17"/>
      <c r="E8" s="223">
        <v>5597752.58</v>
      </c>
      <c r="F8" s="225"/>
      <c r="G8" s="225"/>
      <c r="H8" s="225"/>
      <c r="I8" s="223">
        <v>5597752.58</v>
      </c>
      <c r="J8" s="226"/>
      <c r="K8" s="226"/>
      <c r="L8" s="226"/>
      <c r="M8" s="223">
        <v>5597752.58</v>
      </c>
      <c r="N8" s="18"/>
      <c r="O8" s="22"/>
      <c r="P8" s="22"/>
      <c r="Q8" s="12"/>
    </row>
    <row r="9" spans="1:16" ht="126.75" customHeight="1">
      <c r="A9" s="227" t="s">
        <v>78</v>
      </c>
      <c r="B9" s="115" t="s">
        <v>30</v>
      </c>
      <c r="C9" s="17" t="s">
        <v>63</v>
      </c>
      <c r="D9" s="17"/>
      <c r="E9" s="24">
        <v>5143.6</v>
      </c>
      <c r="F9" s="17"/>
      <c r="G9" s="17"/>
      <c r="H9" s="17"/>
      <c r="I9" s="24">
        <v>5143.6</v>
      </c>
      <c r="J9" s="32"/>
      <c r="K9" s="32"/>
      <c r="L9" s="32"/>
      <c r="M9" s="24">
        <v>5143.6</v>
      </c>
      <c r="N9" s="18"/>
      <c r="O9" s="22"/>
      <c r="P9" s="22"/>
    </row>
    <row r="10" spans="1:16" ht="113.25" customHeight="1">
      <c r="A10" s="227" t="s">
        <v>79</v>
      </c>
      <c r="B10" s="115" t="s">
        <v>173</v>
      </c>
      <c r="C10" s="17" t="s">
        <v>63</v>
      </c>
      <c r="D10" s="33"/>
      <c r="E10" s="24">
        <v>510.8</v>
      </c>
      <c r="F10" s="17"/>
      <c r="G10" s="17"/>
      <c r="H10" s="17"/>
      <c r="I10" s="262">
        <v>506.13936</v>
      </c>
      <c r="J10" s="28"/>
      <c r="K10" s="28"/>
      <c r="L10" s="28"/>
      <c r="M10" s="262">
        <v>506.13936</v>
      </c>
      <c r="N10" s="18"/>
      <c r="O10" s="22"/>
      <c r="P10" s="22"/>
    </row>
    <row r="11" spans="1:16" ht="67.5" customHeight="1">
      <c r="A11" s="227" t="s">
        <v>80</v>
      </c>
      <c r="B11" s="115" t="s">
        <v>5</v>
      </c>
      <c r="C11" s="17" t="s">
        <v>63</v>
      </c>
      <c r="D11" s="33"/>
      <c r="E11" s="24">
        <v>8222.2</v>
      </c>
      <c r="F11" s="17"/>
      <c r="G11" s="17"/>
      <c r="H11" s="17"/>
      <c r="I11" s="263">
        <v>8213.444</v>
      </c>
      <c r="J11" s="28"/>
      <c r="K11" s="28"/>
      <c r="L11" s="28"/>
      <c r="M11" s="263">
        <v>8213.444</v>
      </c>
      <c r="N11" s="18"/>
      <c r="O11" s="22"/>
      <c r="P11" s="22"/>
    </row>
    <row r="12" spans="1:16" ht="99.75" customHeight="1">
      <c r="A12" s="227" t="s">
        <v>31</v>
      </c>
      <c r="B12" s="115" t="s">
        <v>32</v>
      </c>
      <c r="C12" s="17" t="s">
        <v>205</v>
      </c>
      <c r="D12" s="33"/>
      <c r="E12" s="24">
        <v>8000</v>
      </c>
      <c r="F12" s="17"/>
      <c r="G12" s="17"/>
      <c r="H12" s="17"/>
      <c r="I12" s="264">
        <v>8000</v>
      </c>
      <c r="J12" s="28"/>
      <c r="K12" s="28"/>
      <c r="L12" s="28"/>
      <c r="M12" s="28">
        <v>8000</v>
      </c>
      <c r="N12" s="18"/>
      <c r="O12" s="22"/>
      <c r="P12" s="22"/>
    </row>
    <row r="13" spans="1:16" s="204" customFormat="1" ht="38.25" customHeight="1" thickBot="1">
      <c r="A13" s="230" t="s">
        <v>64</v>
      </c>
      <c r="B13" s="220" t="s">
        <v>6</v>
      </c>
      <c r="C13" s="221" t="s">
        <v>63</v>
      </c>
      <c r="D13" s="307">
        <f>SUM(D14:D15)</f>
        <v>10716.5</v>
      </c>
      <c r="E13" s="307">
        <f aca="true" t="shared" si="1" ref="E13:P13">SUM(E14:E15)</f>
        <v>11814.4</v>
      </c>
      <c r="F13" s="307"/>
      <c r="G13" s="307"/>
      <c r="H13" s="307">
        <f t="shared" si="1"/>
        <v>10716.44215</v>
      </c>
      <c r="I13" s="308">
        <f t="shared" si="1"/>
        <v>11812.76778</v>
      </c>
      <c r="J13" s="307"/>
      <c r="K13" s="307"/>
      <c r="L13" s="307">
        <f t="shared" si="1"/>
        <v>10716.44215</v>
      </c>
      <c r="M13" s="307">
        <f t="shared" si="1"/>
        <v>11812.76778</v>
      </c>
      <c r="N13" s="307"/>
      <c r="O13" s="307"/>
      <c r="P13" s="307">
        <f t="shared" si="1"/>
        <v>0</v>
      </c>
    </row>
    <row r="14" spans="1:16" ht="93" customHeight="1">
      <c r="A14" s="231" t="s">
        <v>81</v>
      </c>
      <c r="B14" s="114" t="s">
        <v>7</v>
      </c>
      <c r="C14" s="75" t="s">
        <v>63</v>
      </c>
      <c r="D14" s="83"/>
      <c r="E14" s="76">
        <v>7437.2</v>
      </c>
      <c r="F14" s="75"/>
      <c r="G14" s="75"/>
      <c r="H14" s="75"/>
      <c r="I14" s="267">
        <v>7435.62942</v>
      </c>
      <c r="J14" s="84"/>
      <c r="K14" s="84"/>
      <c r="L14" s="84"/>
      <c r="M14" s="267">
        <v>7435.62942</v>
      </c>
      <c r="N14" s="85"/>
      <c r="O14" s="78"/>
      <c r="P14" s="78"/>
    </row>
    <row r="15" spans="1:16" ht="54.75" customHeight="1" thickBot="1">
      <c r="A15" s="228" t="s">
        <v>125</v>
      </c>
      <c r="B15" s="116" t="s">
        <v>8</v>
      </c>
      <c r="C15" s="79" t="s">
        <v>63</v>
      </c>
      <c r="D15" s="80">
        <v>10716.5</v>
      </c>
      <c r="E15" s="81">
        <v>4377.2</v>
      </c>
      <c r="F15" s="79"/>
      <c r="G15" s="79"/>
      <c r="H15" s="305">
        <v>10716.44215</v>
      </c>
      <c r="I15" s="306">
        <v>4377.13836</v>
      </c>
      <c r="J15" s="86"/>
      <c r="K15" s="86"/>
      <c r="L15" s="305">
        <v>10716.44215</v>
      </c>
      <c r="M15" s="306">
        <v>4377.13836</v>
      </c>
      <c r="N15" s="87"/>
      <c r="O15" s="82"/>
      <c r="P15" s="82"/>
    </row>
    <row r="16" spans="1:16" s="204" customFormat="1" ht="23.25" thickBot="1">
      <c r="A16" s="232" t="s">
        <v>66</v>
      </c>
      <c r="B16" s="207" t="s">
        <v>126</v>
      </c>
      <c r="C16" s="200" t="s">
        <v>63</v>
      </c>
      <c r="D16" s="200">
        <f>SUM(D17:D18)</f>
        <v>0</v>
      </c>
      <c r="E16" s="200">
        <f aca="true" t="shared" si="2" ref="E16:P16">SUM(E17:E18)</f>
        <v>22775.3</v>
      </c>
      <c r="F16" s="200">
        <f t="shared" si="2"/>
        <v>0</v>
      </c>
      <c r="G16" s="200">
        <f t="shared" si="2"/>
        <v>0</v>
      </c>
      <c r="H16" s="200">
        <f t="shared" si="2"/>
        <v>0</v>
      </c>
      <c r="I16" s="265">
        <f t="shared" si="2"/>
        <v>22462.56</v>
      </c>
      <c r="J16" s="200">
        <f t="shared" si="2"/>
        <v>0</v>
      </c>
      <c r="K16" s="200">
        <f t="shared" si="2"/>
        <v>0</v>
      </c>
      <c r="L16" s="200">
        <f t="shared" si="2"/>
        <v>0</v>
      </c>
      <c r="M16" s="200">
        <f t="shared" si="2"/>
        <v>22462.56</v>
      </c>
      <c r="N16" s="200">
        <f t="shared" si="2"/>
        <v>0</v>
      </c>
      <c r="O16" s="200">
        <f t="shared" si="2"/>
        <v>0</v>
      </c>
      <c r="P16" s="200">
        <f t="shared" si="2"/>
        <v>0</v>
      </c>
    </row>
    <row r="17" spans="1:16" ht="80.25" customHeight="1">
      <c r="A17" s="233" t="s">
        <v>58</v>
      </c>
      <c r="B17" s="122" t="s">
        <v>127</v>
      </c>
      <c r="C17" s="88" t="s">
        <v>63</v>
      </c>
      <c r="D17" s="89"/>
      <c r="E17" s="90">
        <v>22475.3</v>
      </c>
      <c r="F17" s="88"/>
      <c r="G17" s="88"/>
      <c r="H17" s="88"/>
      <c r="I17" s="266">
        <v>22462.56</v>
      </c>
      <c r="J17" s="91"/>
      <c r="K17" s="91"/>
      <c r="L17" s="91"/>
      <c r="M17" s="266">
        <v>22462.56</v>
      </c>
      <c r="N17" s="92"/>
      <c r="O17" s="93"/>
      <c r="P17" s="93"/>
    </row>
    <row r="18" spans="1:16" ht="54.75" customHeight="1" thickBot="1">
      <c r="A18" s="234" t="s">
        <v>82</v>
      </c>
      <c r="B18" s="116" t="s">
        <v>340</v>
      </c>
      <c r="C18" s="94" t="s">
        <v>63</v>
      </c>
      <c r="D18" s="95"/>
      <c r="E18" s="96">
        <v>300</v>
      </c>
      <c r="F18" s="94"/>
      <c r="G18" s="94"/>
      <c r="H18" s="94"/>
      <c r="I18" s="309">
        <f>M18</f>
        <v>0</v>
      </c>
      <c r="J18" s="310"/>
      <c r="K18" s="310"/>
      <c r="L18" s="310"/>
      <c r="M18" s="310">
        <v>0</v>
      </c>
      <c r="N18" s="97"/>
      <c r="O18" s="98"/>
      <c r="P18" s="98"/>
    </row>
    <row r="19" spans="1:16" s="204" customFormat="1" ht="34.5" thickBot="1">
      <c r="A19" s="214" t="s">
        <v>67</v>
      </c>
      <c r="B19" s="207" t="s">
        <v>128</v>
      </c>
      <c r="C19" s="200" t="s">
        <v>63</v>
      </c>
      <c r="D19" s="455">
        <f>SUM(D20:D23)</f>
        <v>12369.1</v>
      </c>
      <c r="E19" s="455">
        <f aca="true" t="shared" si="3" ref="E19:P19">SUM(E20:E23)</f>
        <v>128495.18000000001</v>
      </c>
      <c r="F19" s="455">
        <f t="shared" si="3"/>
        <v>0</v>
      </c>
      <c r="G19" s="455">
        <f t="shared" si="3"/>
        <v>0</v>
      </c>
      <c r="H19" s="455">
        <f t="shared" si="3"/>
        <v>12369.1</v>
      </c>
      <c r="I19" s="456">
        <f t="shared" si="3"/>
        <v>127797.70659999999</v>
      </c>
      <c r="J19" s="455"/>
      <c r="K19" s="455"/>
      <c r="L19" s="455">
        <f t="shared" si="3"/>
        <v>12369.1</v>
      </c>
      <c r="M19" s="455">
        <f t="shared" si="3"/>
        <v>127182.42967</v>
      </c>
      <c r="N19" s="215">
        <f t="shared" si="3"/>
        <v>0</v>
      </c>
      <c r="O19" s="215">
        <f t="shared" si="3"/>
        <v>0</v>
      </c>
      <c r="P19" s="215">
        <f t="shared" si="3"/>
        <v>0</v>
      </c>
    </row>
    <row r="20" spans="1:16" ht="19.5" customHeight="1">
      <c r="A20" s="511" t="s">
        <v>75</v>
      </c>
      <c r="B20" s="513" t="s">
        <v>341</v>
      </c>
      <c r="C20" s="75" t="s">
        <v>63</v>
      </c>
      <c r="D20" s="75"/>
      <c r="E20" s="102">
        <v>9137.3</v>
      </c>
      <c r="F20" s="103"/>
      <c r="G20" s="103"/>
      <c r="H20" s="320"/>
      <c r="I20" s="321">
        <v>9107.29008</v>
      </c>
      <c r="J20" s="316"/>
      <c r="K20" s="316"/>
      <c r="L20" s="325"/>
      <c r="M20" s="315">
        <v>9107.29008</v>
      </c>
      <c r="N20" s="77"/>
      <c r="O20" s="78"/>
      <c r="P20" s="78"/>
    </row>
    <row r="21" spans="1:16" ht="114.75" customHeight="1">
      <c r="A21" s="512"/>
      <c r="B21" s="514"/>
      <c r="C21" s="33" t="s">
        <v>52</v>
      </c>
      <c r="D21" s="225"/>
      <c r="E21" s="312">
        <v>77359.28</v>
      </c>
      <c r="F21" s="313"/>
      <c r="G21" s="313"/>
      <c r="H21" s="322"/>
      <c r="I21" s="452">
        <v>76691.81652</v>
      </c>
      <c r="J21" s="314"/>
      <c r="K21" s="314"/>
      <c r="L21" s="314"/>
      <c r="M21" s="458">
        <v>76076.53959</v>
      </c>
      <c r="N21" s="19"/>
      <c r="O21" s="22"/>
      <c r="P21" s="22"/>
    </row>
    <row r="22" spans="1:16" ht="48" customHeight="1">
      <c r="A22" s="227" t="s">
        <v>59</v>
      </c>
      <c r="B22" s="115" t="s">
        <v>342</v>
      </c>
      <c r="C22" s="44" t="s">
        <v>63</v>
      </c>
      <c r="D22" s="17"/>
      <c r="E22" s="24">
        <v>36946.4</v>
      </c>
      <c r="F22" s="20"/>
      <c r="G22" s="20"/>
      <c r="H22" s="323"/>
      <c r="I22" s="453">
        <v>36946.4</v>
      </c>
      <c r="J22" s="34"/>
      <c r="K22" s="34"/>
      <c r="L22" s="34"/>
      <c r="M22" s="317">
        <v>36946.4</v>
      </c>
      <c r="N22" s="19"/>
      <c r="O22" s="22"/>
      <c r="P22" s="22"/>
    </row>
    <row r="23" spans="1:16" ht="75" customHeight="1" thickBot="1">
      <c r="A23" s="228" t="s">
        <v>343</v>
      </c>
      <c r="B23" s="121" t="s">
        <v>0</v>
      </c>
      <c r="C23" s="94" t="s">
        <v>63</v>
      </c>
      <c r="D23" s="79">
        <v>12369.1</v>
      </c>
      <c r="E23" s="81">
        <v>5052.2</v>
      </c>
      <c r="F23" s="100"/>
      <c r="G23" s="100"/>
      <c r="H23" s="324">
        <v>12369.1</v>
      </c>
      <c r="I23" s="454">
        <v>5052.2</v>
      </c>
      <c r="J23" s="101"/>
      <c r="K23" s="101"/>
      <c r="L23" s="318">
        <v>12369.1</v>
      </c>
      <c r="M23" s="319">
        <v>5052.2</v>
      </c>
      <c r="N23" s="87"/>
      <c r="O23" s="82"/>
      <c r="P23" s="82"/>
    </row>
    <row r="24" spans="1:16" s="204" customFormat="1" ht="22.5">
      <c r="A24" s="222" t="s">
        <v>68</v>
      </c>
      <c r="B24" s="202" t="s">
        <v>129</v>
      </c>
      <c r="C24" s="218" t="s">
        <v>63</v>
      </c>
      <c r="D24" s="219">
        <f aca="true" t="shared" si="4" ref="D24:P24">SUM(D25:D33)</f>
        <v>0</v>
      </c>
      <c r="E24" s="219">
        <f>SUM(E25:E33)</f>
        <v>3232223.01</v>
      </c>
      <c r="F24" s="219">
        <f>SUM(F25:F33)-F25-F29</f>
        <v>0</v>
      </c>
      <c r="G24" s="219">
        <f>SUM(G25:G33)-G25-G29</f>
        <v>0</v>
      </c>
      <c r="H24" s="219">
        <f>SUM(H25:H33)-H25-H29</f>
        <v>0</v>
      </c>
      <c r="I24" s="337">
        <f>SUM(I25:I33)</f>
        <v>3226358.9785300004</v>
      </c>
      <c r="J24" s="219">
        <f t="shared" si="4"/>
        <v>0</v>
      </c>
      <c r="K24" s="219">
        <f t="shared" si="4"/>
        <v>0</v>
      </c>
      <c r="L24" s="219">
        <f t="shared" si="4"/>
        <v>0</v>
      </c>
      <c r="M24" s="219">
        <f t="shared" si="4"/>
        <v>3223061.0019199993</v>
      </c>
      <c r="N24" s="219">
        <f t="shared" si="4"/>
        <v>0</v>
      </c>
      <c r="O24" s="219">
        <f t="shared" si="4"/>
        <v>0</v>
      </c>
      <c r="P24" s="219">
        <f t="shared" si="4"/>
        <v>0</v>
      </c>
    </row>
    <row r="25" spans="1:16" ht="87" customHeight="1">
      <c r="A25" s="523" t="s">
        <v>4</v>
      </c>
      <c r="B25" s="523" t="s">
        <v>3</v>
      </c>
      <c r="C25" s="17" t="s">
        <v>10</v>
      </c>
      <c r="D25" s="33"/>
      <c r="E25" s="329">
        <v>32894.76</v>
      </c>
      <c r="F25" s="330"/>
      <c r="G25" s="330"/>
      <c r="H25" s="330"/>
      <c r="I25" s="457">
        <v>32780.29217</v>
      </c>
      <c r="J25" s="331"/>
      <c r="K25" s="331"/>
      <c r="L25" s="331"/>
      <c r="M25" s="459">
        <v>32780.29216</v>
      </c>
      <c r="N25" s="34"/>
      <c r="O25" s="39"/>
      <c r="P25" s="39"/>
    </row>
    <row r="26" spans="1:16" ht="35.25" customHeight="1">
      <c r="A26" s="524"/>
      <c r="B26" s="524"/>
      <c r="C26" s="17" t="s">
        <v>63</v>
      </c>
      <c r="D26" s="33"/>
      <c r="E26" s="326">
        <v>426.2</v>
      </c>
      <c r="F26" s="327"/>
      <c r="G26" s="327"/>
      <c r="H26" s="327"/>
      <c r="I26" s="338">
        <v>426.2</v>
      </c>
      <c r="J26" s="328"/>
      <c r="K26" s="328"/>
      <c r="L26" s="328"/>
      <c r="M26" s="338">
        <v>426.2</v>
      </c>
      <c r="N26" s="34"/>
      <c r="O26" s="39"/>
      <c r="P26" s="39"/>
    </row>
    <row r="27" spans="1:16" ht="60.75" customHeight="1">
      <c r="A27" s="117" t="s">
        <v>174</v>
      </c>
      <c r="B27" s="115" t="s">
        <v>175</v>
      </c>
      <c r="C27" s="17" t="s">
        <v>63</v>
      </c>
      <c r="D27" s="33"/>
      <c r="E27" s="24">
        <v>2791298.3</v>
      </c>
      <c r="F27" s="20"/>
      <c r="G27" s="20"/>
      <c r="H27" s="20"/>
      <c r="I27" s="24">
        <v>2791298.3</v>
      </c>
      <c r="J27" s="34"/>
      <c r="K27" s="34"/>
      <c r="L27" s="34"/>
      <c r="M27" s="333">
        <v>2791298.3</v>
      </c>
      <c r="N27" s="34"/>
      <c r="O27" s="39"/>
      <c r="P27" s="39"/>
    </row>
    <row r="28" spans="1:16" ht="122.25" customHeight="1">
      <c r="A28" s="117" t="s">
        <v>176</v>
      </c>
      <c r="B28" s="115" t="s">
        <v>33</v>
      </c>
      <c r="C28" s="17" t="s">
        <v>11</v>
      </c>
      <c r="D28" s="33"/>
      <c r="E28" s="24">
        <v>10301.2</v>
      </c>
      <c r="F28" s="20"/>
      <c r="G28" s="20"/>
      <c r="H28" s="20"/>
      <c r="I28" s="24">
        <v>10301.2</v>
      </c>
      <c r="J28" s="40"/>
      <c r="K28" s="40"/>
      <c r="L28" s="40"/>
      <c r="M28" s="24">
        <v>10301.2</v>
      </c>
      <c r="N28" s="40"/>
      <c r="O28" s="41"/>
      <c r="P28" s="39"/>
    </row>
    <row r="29" spans="1:16" ht="56.25" customHeight="1">
      <c r="A29" s="523" t="s">
        <v>178</v>
      </c>
      <c r="B29" s="514" t="s">
        <v>177</v>
      </c>
      <c r="C29" s="118" t="s">
        <v>10</v>
      </c>
      <c r="D29" s="33"/>
      <c r="E29" s="471">
        <v>97359.81</v>
      </c>
      <c r="F29" s="471"/>
      <c r="G29" s="471"/>
      <c r="H29" s="471"/>
      <c r="I29" s="472">
        <v>93478.84193</v>
      </c>
      <c r="J29" s="473"/>
      <c r="K29" s="473"/>
      <c r="L29" s="473"/>
      <c r="M29" s="473">
        <v>91635.24942</v>
      </c>
      <c r="N29" s="40"/>
      <c r="O29" s="41"/>
      <c r="P29" s="39"/>
    </row>
    <row r="30" spans="1:16" ht="29.25" customHeight="1">
      <c r="A30" s="527"/>
      <c r="B30" s="514"/>
      <c r="C30" s="17" t="s">
        <v>63</v>
      </c>
      <c r="D30" s="33"/>
      <c r="E30" s="24">
        <v>25406.14</v>
      </c>
      <c r="F30" s="20"/>
      <c r="G30" s="20"/>
      <c r="H30" s="20"/>
      <c r="I30" s="336">
        <v>25056.88096</v>
      </c>
      <c r="J30" s="40"/>
      <c r="K30" s="40"/>
      <c r="L30" s="40"/>
      <c r="M30" s="332">
        <v>23602.49687</v>
      </c>
      <c r="N30" s="40"/>
      <c r="O30" s="41"/>
      <c r="P30" s="39"/>
    </row>
    <row r="31" spans="1:16" ht="110.25" customHeight="1">
      <c r="A31" s="117" t="s">
        <v>181</v>
      </c>
      <c r="B31" s="115" t="s">
        <v>180</v>
      </c>
      <c r="C31" s="17" t="s">
        <v>63</v>
      </c>
      <c r="D31" s="21"/>
      <c r="E31" s="333">
        <v>263899.3</v>
      </c>
      <c r="F31" s="327"/>
      <c r="G31" s="327"/>
      <c r="H31" s="327"/>
      <c r="I31" s="334">
        <v>263898.53</v>
      </c>
      <c r="J31" s="335"/>
      <c r="K31" s="335"/>
      <c r="L31" s="335"/>
      <c r="M31" s="334">
        <v>263898.53</v>
      </c>
      <c r="N31" s="32"/>
      <c r="O31" s="43"/>
      <c r="P31" s="43"/>
    </row>
    <row r="32" spans="1:16" ht="125.25" customHeight="1">
      <c r="A32" s="117" t="s">
        <v>182</v>
      </c>
      <c r="B32" s="115" t="s">
        <v>183</v>
      </c>
      <c r="C32" s="17" t="s">
        <v>63</v>
      </c>
      <c r="D32" s="21"/>
      <c r="E32" s="333">
        <v>4203.9</v>
      </c>
      <c r="F32" s="327"/>
      <c r="G32" s="327"/>
      <c r="H32" s="327"/>
      <c r="I32" s="334">
        <v>4183.514</v>
      </c>
      <c r="J32" s="335"/>
      <c r="K32" s="335"/>
      <c r="L32" s="335"/>
      <c r="M32" s="334">
        <v>4183.514</v>
      </c>
      <c r="N32" s="32"/>
      <c r="O32" s="43"/>
      <c r="P32" s="43"/>
    </row>
    <row r="33" spans="1:16" ht="129" customHeight="1" thickBot="1">
      <c r="A33" s="301" t="s">
        <v>34</v>
      </c>
      <c r="B33" s="121" t="s">
        <v>35</v>
      </c>
      <c r="C33" s="79" t="s">
        <v>63</v>
      </c>
      <c r="D33" s="339"/>
      <c r="E33" s="81">
        <v>6433.4</v>
      </c>
      <c r="F33" s="100"/>
      <c r="G33" s="100"/>
      <c r="H33" s="100"/>
      <c r="I33" s="340">
        <v>4935.21947</v>
      </c>
      <c r="J33" s="341"/>
      <c r="K33" s="341"/>
      <c r="L33" s="341"/>
      <c r="M33" s="340">
        <v>4935.21947</v>
      </c>
      <c r="N33" s="341"/>
      <c r="O33" s="342"/>
      <c r="P33" s="342"/>
    </row>
    <row r="34" spans="1:16" s="204" customFormat="1" ht="36.75" customHeight="1" thickBot="1">
      <c r="A34" s="214" t="s">
        <v>69</v>
      </c>
      <c r="B34" s="207" t="s">
        <v>45</v>
      </c>
      <c r="C34" s="200" t="s">
        <v>63</v>
      </c>
      <c r="D34" s="215">
        <f aca="true" t="shared" si="5" ref="D34:P34">SUM(D35:D35)</f>
        <v>217583</v>
      </c>
      <c r="E34" s="215">
        <f t="shared" si="5"/>
        <v>118401.2</v>
      </c>
      <c r="F34" s="215">
        <f t="shared" si="5"/>
        <v>0</v>
      </c>
      <c r="G34" s="215">
        <f t="shared" si="5"/>
        <v>0</v>
      </c>
      <c r="H34" s="215">
        <f t="shared" si="5"/>
        <v>0</v>
      </c>
      <c r="I34" s="343">
        <f t="shared" si="5"/>
        <v>118401.2</v>
      </c>
      <c r="J34" s="215">
        <f t="shared" si="5"/>
        <v>0</v>
      </c>
      <c r="K34" s="215">
        <f t="shared" si="5"/>
        <v>0</v>
      </c>
      <c r="L34" s="215">
        <f t="shared" si="5"/>
        <v>0</v>
      </c>
      <c r="M34" s="215">
        <f t="shared" si="5"/>
        <v>118401.2</v>
      </c>
      <c r="N34" s="215">
        <f t="shared" si="5"/>
        <v>0</v>
      </c>
      <c r="O34" s="215">
        <f t="shared" si="5"/>
        <v>0</v>
      </c>
      <c r="P34" s="344">
        <f t="shared" si="5"/>
        <v>0</v>
      </c>
    </row>
    <row r="35" spans="1:16" ht="141.75" customHeight="1" thickBot="1">
      <c r="A35" s="199" t="s">
        <v>130</v>
      </c>
      <c r="B35" s="345" t="s">
        <v>12</v>
      </c>
      <c r="C35" s="75" t="s">
        <v>63</v>
      </c>
      <c r="D35" s="102">
        <v>217583</v>
      </c>
      <c r="E35" s="102">
        <v>118401.2</v>
      </c>
      <c r="F35" s="99"/>
      <c r="G35" s="99"/>
      <c r="H35" s="103">
        <v>0</v>
      </c>
      <c r="I35" s="102">
        <v>118401.2</v>
      </c>
      <c r="J35" s="77"/>
      <c r="K35" s="77"/>
      <c r="L35" s="77">
        <v>0</v>
      </c>
      <c r="M35" s="102">
        <v>118401.2</v>
      </c>
      <c r="N35" s="77"/>
      <c r="O35" s="78"/>
      <c r="P35" s="78"/>
    </row>
    <row r="36" spans="1:17" ht="18" customHeight="1" thickBot="1">
      <c r="A36" s="139"/>
      <c r="B36" s="140" t="s">
        <v>131</v>
      </c>
      <c r="C36" s="141"/>
      <c r="D36" s="141">
        <f>SUM(D7+D13+D16+D19+D24+D34)</f>
        <v>240668.6</v>
      </c>
      <c r="E36" s="142">
        <f>SUM(E7+E13+E16+E19+E24+E34)</f>
        <v>9133338.27</v>
      </c>
      <c r="F36" s="143"/>
      <c r="G36" s="143"/>
      <c r="H36" s="346">
        <f>SUM(H7+H13+H16+H19+H24+H34)</f>
        <v>23085.54215</v>
      </c>
      <c r="I36" s="268">
        <f>SUM(I7+I13+I16+I19+I24+I34)</f>
        <v>9126448.97627</v>
      </c>
      <c r="J36" s="143"/>
      <c r="K36" s="143"/>
      <c r="L36" s="347">
        <f>SUM(L7+L13+L16+L19+L24+L34)</f>
        <v>23085.54215</v>
      </c>
      <c r="M36" s="171">
        <f>SUM(M7+M13+M16+M19+M24+M34)</f>
        <v>9122535.72273</v>
      </c>
      <c r="N36" s="143"/>
      <c r="O36" s="143"/>
      <c r="P36" s="144"/>
      <c r="Q36" s="170">
        <f>M36-M21-M29</f>
        <v>8954823.93372</v>
      </c>
    </row>
    <row r="37" spans="1:16" ht="20.25" customHeight="1" thickBot="1">
      <c r="A37" s="510" t="s">
        <v>61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</row>
    <row r="38" spans="1:16" s="204" customFormat="1" ht="46.5" customHeight="1" thickBot="1">
      <c r="A38" s="211" t="s">
        <v>62</v>
      </c>
      <c r="B38" s="212" t="s">
        <v>150</v>
      </c>
      <c r="C38" s="200" t="s">
        <v>63</v>
      </c>
      <c r="D38" s="213">
        <f>SUM(D39:D43)</f>
        <v>111605.90000000001</v>
      </c>
      <c r="E38" s="235">
        <f aca="true" t="shared" si="6" ref="E38:P38">SUM(E39:E43)</f>
        <v>183128.107</v>
      </c>
      <c r="F38" s="213">
        <f t="shared" si="6"/>
        <v>0</v>
      </c>
      <c r="G38" s="213">
        <f t="shared" si="6"/>
        <v>0</v>
      </c>
      <c r="H38" s="213">
        <f t="shared" si="6"/>
        <v>111605.90000000001</v>
      </c>
      <c r="I38" s="550">
        <f t="shared" si="6"/>
        <v>181202.7218</v>
      </c>
      <c r="J38" s="213">
        <f t="shared" si="6"/>
        <v>0</v>
      </c>
      <c r="K38" s="213">
        <f t="shared" si="6"/>
        <v>0</v>
      </c>
      <c r="L38" s="213">
        <f t="shared" si="6"/>
        <v>111605.90000000001</v>
      </c>
      <c r="M38" s="213">
        <f t="shared" si="6"/>
        <v>181202.7218</v>
      </c>
      <c r="N38" s="213">
        <f t="shared" si="6"/>
        <v>0</v>
      </c>
      <c r="O38" s="213">
        <f t="shared" si="6"/>
        <v>0</v>
      </c>
      <c r="P38" s="213">
        <f t="shared" si="6"/>
        <v>0</v>
      </c>
    </row>
    <row r="39" spans="1:16" ht="29.25" customHeight="1">
      <c r="A39" s="519" t="s">
        <v>77</v>
      </c>
      <c r="B39" s="521" t="s">
        <v>13</v>
      </c>
      <c r="C39" s="145" t="s">
        <v>63</v>
      </c>
      <c r="D39" s="146">
        <v>108576.3</v>
      </c>
      <c r="E39" s="352">
        <v>25000</v>
      </c>
      <c r="F39" s="148"/>
      <c r="G39" s="148"/>
      <c r="H39" s="146">
        <v>108576.3</v>
      </c>
      <c r="I39" s="147">
        <v>25000</v>
      </c>
      <c r="J39" s="148"/>
      <c r="K39" s="148"/>
      <c r="L39" s="390">
        <f>H39</f>
        <v>108576.3</v>
      </c>
      <c r="M39" s="390">
        <f>I39</f>
        <v>25000</v>
      </c>
      <c r="N39" s="148"/>
      <c r="O39" s="148"/>
      <c r="P39" s="148"/>
    </row>
    <row r="40" spans="1:16" ht="29.25" customHeight="1">
      <c r="A40" s="520"/>
      <c r="B40" s="522"/>
      <c r="C40" s="72" t="s">
        <v>10</v>
      </c>
      <c r="D40" s="109"/>
      <c r="E40" s="353">
        <v>150000</v>
      </c>
      <c r="F40" s="224"/>
      <c r="G40" s="224"/>
      <c r="H40" s="224"/>
      <c r="I40" s="461">
        <v>148074.6148</v>
      </c>
      <c r="J40" s="348"/>
      <c r="K40" s="348"/>
      <c r="L40" s="349"/>
      <c r="M40" s="461">
        <v>148074.6148</v>
      </c>
      <c r="N40" s="105"/>
      <c r="O40" s="105"/>
      <c r="P40" s="105"/>
    </row>
    <row r="41" spans="1:16" ht="68.25" customHeight="1">
      <c r="A41" s="108" t="s">
        <v>78</v>
      </c>
      <c r="B41" s="120" t="s">
        <v>151</v>
      </c>
      <c r="C41" s="88" t="s">
        <v>63</v>
      </c>
      <c r="D41" s="110"/>
      <c r="E41" s="354">
        <v>1829.707</v>
      </c>
      <c r="F41" s="104"/>
      <c r="G41" s="104"/>
      <c r="H41" s="104"/>
      <c r="I41" s="112">
        <v>1829.707</v>
      </c>
      <c r="J41" s="350"/>
      <c r="K41" s="350"/>
      <c r="L41" s="351"/>
      <c r="M41" s="112">
        <v>1829.707</v>
      </c>
      <c r="N41" s="104"/>
      <c r="O41" s="104"/>
      <c r="P41" s="104"/>
    </row>
    <row r="42" spans="1:16" ht="48" customHeight="1">
      <c r="A42" s="108" t="s">
        <v>79</v>
      </c>
      <c r="B42" s="120" t="s">
        <v>14</v>
      </c>
      <c r="C42" s="88" t="s">
        <v>63</v>
      </c>
      <c r="D42" s="111">
        <v>3029.6</v>
      </c>
      <c r="E42" s="354">
        <v>1298.4</v>
      </c>
      <c r="F42" s="104"/>
      <c r="G42" s="104"/>
      <c r="H42" s="111">
        <v>3029.6</v>
      </c>
      <c r="I42" s="112">
        <v>1298.4</v>
      </c>
      <c r="J42" s="104"/>
      <c r="K42" s="104"/>
      <c r="L42" s="111">
        <v>3029.6</v>
      </c>
      <c r="M42" s="112">
        <v>1298.4</v>
      </c>
      <c r="N42" s="104"/>
      <c r="O42" s="104"/>
      <c r="P42" s="104"/>
    </row>
    <row r="43" spans="1:16" ht="111" customHeight="1">
      <c r="A43" s="113" t="s">
        <v>80</v>
      </c>
      <c r="B43" s="114" t="s">
        <v>15</v>
      </c>
      <c r="C43" s="88" t="s">
        <v>63</v>
      </c>
      <c r="D43" s="119"/>
      <c r="E43" s="354">
        <v>5000</v>
      </c>
      <c r="F43" s="104"/>
      <c r="G43" s="104"/>
      <c r="H43" s="104"/>
      <c r="I43" s="112">
        <v>5000</v>
      </c>
      <c r="J43" s="104"/>
      <c r="K43" s="104"/>
      <c r="L43" s="104"/>
      <c r="M43" s="112">
        <v>5000</v>
      </c>
      <c r="N43" s="104"/>
      <c r="O43" s="104"/>
      <c r="P43" s="104"/>
    </row>
    <row r="44" spans="1:17" ht="12.75">
      <c r="A44" s="149"/>
      <c r="B44" s="150" t="s">
        <v>131</v>
      </c>
      <c r="C44" s="151"/>
      <c r="D44" s="152">
        <f>SUM(D38)</f>
        <v>111605.90000000001</v>
      </c>
      <c r="E44" s="355">
        <f aca="true" t="shared" si="7" ref="E44:P44">SUM(E38)</f>
        <v>183128.107</v>
      </c>
      <c r="F44" s="152"/>
      <c r="G44" s="152"/>
      <c r="H44" s="355">
        <f t="shared" si="7"/>
        <v>111605.90000000001</v>
      </c>
      <c r="I44" s="356">
        <f t="shared" si="7"/>
        <v>181202.7218</v>
      </c>
      <c r="J44" s="355"/>
      <c r="K44" s="355"/>
      <c r="L44" s="355">
        <f t="shared" si="7"/>
        <v>111605.90000000001</v>
      </c>
      <c r="M44" s="355">
        <f t="shared" si="7"/>
        <v>181202.7218</v>
      </c>
      <c r="N44" s="152"/>
      <c r="O44" s="152"/>
      <c r="P44" s="152">
        <f t="shared" si="7"/>
        <v>0</v>
      </c>
      <c r="Q44" s="167">
        <f>M44-M40</f>
        <v>33128.10699999999</v>
      </c>
    </row>
    <row r="45" spans="1:16" ht="18.75" customHeight="1" thickBot="1">
      <c r="A45" s="526" t="s">
        <v>132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</row>
    <row r="46" spans="1:16" s="205" customFormat="1" ht="87.75" customHeight="1">
      <c r="A46" s="236" t="s">
        <v>62</v>
      </c>
      <c r="B46" s="237" t="s">
        <v>152</v>
      </c>
      <c r="C46" s="238" t="s">
        <v>184</v>
      </c>
      <c r="D46" s="239">
        <f>SUM(D47:D49)</f>
        <v>0</v>
      </c>
      <c r="E46" s="239">
        <f>SUM(E47:E50)</f>
        <v>67709.845</v>
      </c>
      <c r="F46" s="239">
        <f aca="true" t="shared" si="8" ref="F46:P46">SUM(F47:F50)</f>
        <v>0</v>
      </c>
      <c r="G46" s="239">
        <f t="shared" si="8"/>
        <v>0</v>
      </c>
      <c r="H46" s="239">
        <f t="shared" si="8"/>
        <v>0</v>
      </c>
      <c r="I46" s="239">
        <f t="shared" si="8"/>
        <v>64886.91273</v>
      </c>
      <c r="J46" s="239">
        <f t="shared" si="8"/>
        <v>0</v>
      </c>
      <c r="K46" s="239">
        <f t="shared" si="8"/>
        <v>0</v>
      </c>
      <c r="L46" s="239">
        <f t="shared" si="8"/>
        <v>0</v>
      </c>
      <c r="M46" s="239">
        <f t="shared" si="8"/>
        <v>64886.91273</v>
      </c>
      <c r="N46" s="239">
        <f t="shared" si="8"/>
        <v>0</v>
      </c>
      <c r="O46" s="239">
        <f t="shared" si="8"/>
        <v>0</v>
      </c>
      <c r="P46" s="239">
        <f t="shared" si="8"/>
        <v>0</v>
      </c>
    </row>
    <row r="47" spans="1:16" ht="40.5" customHeight="1">
      <c r="A47" s="515" t="s">
        <v>77</v>
      </c>
      <c r="B47" s="517" t="s">
        <v>153</v>
      </c>
      <c r="C47" s="44" t="s">
        <v>185</v>
      </c>
      <c r="D47" s="240"/>
      <c r="E47" s="602">
        <v>5212.36592</v>
      </c>
      <c r="F47" s="603"/>
      <c r="G47" s="603"/>
      <c r="H47" s="603"/>
      <c r="I47" s="604">
        <v>3685.43509</v>
      </c>
      <c r="J47" s="605"/>
      <c r="K47" s="605"/>
      <c r="L47" s="605"/>
      <c r="M47" s="604">
        <v>3685.43509</v>
      </c>
      <c r="N47" s="240"/>
      <c r="O47" s="240"/>
      <c r="P47" s="240"/>
    </row>
    <row r="48" spans="1:16" ht="24.75" customHeight="1">
      <c r="A48" s="516"/>
      <c r="B48" s="518"/>
      <c r="C48" s="44" t="s">
        <v>63</v>
      </c>
      <c r="D48" s="240"/>
      <c r="E48" s="602">
        <v>11663.83408</v>
      </c>
      <c r="F48" s="603"/>
      <c r="G48" s="603"/>
      <c r="H48" s="603"/>
      <c r="I48" s="606">
        <v>11663.83408</v>
      </c>
      <c r="J48" s="605"/>
      <c r="K48" s="605"/>
      <c r="L48" s="605"/>
      <c r="M48" s="604">
        <f>I48</f>
        <v>11663.83408</v>
      </c>
      <c r="N48" s="240"/>
      <c r="O48" s="240"/>
      <c r="P48" s="240"/>
    </row>
    <row r="49" spans="1:16" ht="23.25" customHeight="1">
      <c r="A49" s="302" t="s">
        <v>78</v>
      </c>
      <c r="B49" s="115" t="s">
        <v>154</v>
      </c>
      <c r="C49" s="44" t="s">
        <v>63</v>
      </c>
      <c r="D49" s="240"/>
      <c r="E49" s="602">
        <v>45833.645</v>
      </c>
      <c r="F49" s="605"/>
      <c r="G49" s="605"/>
      <c r="H49" s="605"/>
      <c r="I49" s="606">
        <v>44537.64356</v>
      </c>
      <c r="J49" s="605"/>
      <c r="K49" s="605"/>
      <c r="L49" s="605"/>
      <c r="M49" s="604">
        <f>I49</f>
        <v>44537.64356</v>
      </c>
      <c r="N49" s="240"/>
      <c r="O49" s="240"/>
      <c r="P49" s="240"/>
    </row>
    <row r="50" spans="1:16" ht="72.75" customHeight="1">
      <c r="A50" s="361" t="s">
        <v>79</v>
      </c>
      <c r="B50" s="362" t="s">
        <v>212</v>
      </c>
      <c r="C50" s="44" t="s">
        <v>185</v>
      </c>
      <c r="D50" s="240"/>
      <c r="E50" s="602">
        <v>5000</v>
      </c>
      <c r="F50" s="605"/>
      <c r="G50" s="605"/>
      <c r="H50" s="605"/>
      <c r="I50" s="606">
        <v>5000</v>
      </c>
      <c r="J50" s="605"/>
      <c r="K50" s="605"/>
      <c r="L50" s="605"/>
      <c r="M50" s="604">
        <v>5000</v>
      </c>
      <c r="N50" s="240"/>
      <c r="O50" s="240"/>
      <c r="P50" s="240"/>
    </row>
    <row r="51" spans="1:16" s="204" customFormat="1" ht="34.5" customHeight="1" thickBot="1">
      <c r="A51" s="357" t="s">
        <v>64</v>
      </c>
      <c r="B51" s="358" t="s">
        <v>155</v>
      </c>
      <c r="C51" s="359" t="s">
        <v>63</v>
      </c>
      <c r="D51" s="365">
        <f>SUM(D52:D54)</f>
        <v>0</v>
      </c>
      <c r="E51" s="365">
        <f aca="true" t="shared" si="9" ref="E51:P51">SUM(E52:E54)</f>
        <v>45681.39608</v>
      </c>
      <c r="F51" s="360">
        <f t="shared" si="9"/>
        <v>0</v>
      </c>
      <c r="G51" s="360">
        <f t="shared" si="9"/>
        <v>0</v>
      </c>
      <c r="H51" s="360">
        <f t="shared" si="9"/>
        <v>0</v>
      </c>
      <c r="I51" s="363">
        <f t="shared" si="9"/>
        <v>45582.00793</v>
      </c>
      <c r="J51" s="360">
        <f t="shared" si="9"/>
        <v>0</v>
      </c>
      <c r="K51" s="360">
        <f t="shared" si="9"/>
        <v>0</v>
      </c>
      <c r="L51" s="360">
        <f t="shared" si="9"/>
        <v>0</v>
      </c>
      <c r="M51" s="363">
        <f t="shared" si="9"/>
        <v>45582.00793</v>
      </c>
      <c r="N51" s="360">
        <f t="shared" si="9"/>
        <v>0</v>
      </c>
      <c r="O51" s="360">
        <f t="shared" si="9"/>
        <v>0</v>
      </c>
      <c r="P51" s="360">
        <f t="shared" si="9"/>
        <v>0</v>
      </c>
    </row>
    <row r="52" spans="1:16" ht="42" customHeight="1">
      <c r="A52" s="73" t="s">
        <v>81</v>
      </c>
      <c r="B52" s="74" t="s">
        <v>156</v>
      </c>
      <c r="C52" s="88" t="s">
        <v>63</v>
      </c>
      <c r="D52" s="367"/>
      <c r="E52" s="366">
        <v>23965.89608</v>
      </c>
      <c r="F52" s="88"/>
      <c r="G52" s="88"/>
      <c r="H52" s="88"/>
      <c r="I52" s="364">
        <f>1610.58359+22255.92434</f>
        <v>23866.50793</v>
      </c>
      <c r="J52" s="254"/>
      <c r="K52" s="254"/>
      <c r="L52" s="254"/>
      <c r="M52" s="364">
        <f>1610.58359+22255.92434</f>
        <v>23866.50793</v>
      </c>
      <c r="N52" s="125"/>
      <c r="O52" s="126"/>
      <c r="P52" s="126"/>
    </row>
    <row r="53" spans="1:16" ht="50.25" customHeight="1">
      <c r="A53" s="73" t="s">
        <v>125</v>
      </c>
      <c r="B53" s="74" t="s">
        <v>157</v>
      </c>
      <c r="C53" s="44" t="s">
        <v>63</v>
      </c>
      <c r="D53" s="44"/>
      <c r="E53" s="46">
        <v>21529.5</v>
      </c>
      <c r="F53" s="44"/>
      <c r="G53" s="44"/>
      <c r="H53" s="44"/>
      <c r="I53" s="46">
        <v>21529.5</v>
      </c>
      <c r="J53" s="48"/>
      <c r="K53" s="48"/>
      <c r="L53" s="48"/>
      <c r="M53" s="46">
        <v>21529.5</v>
      </c>
      <c r="N53" s="48"/>
      <c r="O53" s="47"/>
      <c r="P53" s="47"/>
    </row>
    <row r="54" spans="1:16" ht="36" customHeight="1" thickBot="1">
      <c r="A54" s="127" t="s">
        <v>158</v>
      </c>
      <c r="B54" s="121" t="s">
        <v>159</v>
      </c>
      <c r="C54" s="94" t="s">
        <v>63</v>
      </c>
      <c r="D54" s="94"/>
      <c r="E54" s="96">
        <v>186</v>
      </c>
      <c r="F54" s="94"/>
      <c r="G54" s="94"/>
      <c r="H54" s="94"/>
      <c r="I54" s="96">
        <v>186</v>
      </c>
      <c r="J54" s="128"/>
      <c r="K54" s="128"/>
      <c r="L54" s="128"/>
      <c r="M54" s="96">
        <v>186</v>
      </c>
      <c r="N54" s="128"/>
      <c r="O54" s="129"/>
      <c r="P54" s="129"/>
    </row>
    <row r="55" spans="1:16" s="201" customFormat="1" ht="60" customHeight="1">
      <c r="A55" s="377" t="s">
        <v>66</v>
      </c>
      <c r="B55" s="369" t="s">
        <v>22</v>
      </c>
      <c r="C55" s="370" t="s">
        <v>63</v>
      </c>
      <c r="D55" s="370">
        <f>SUM(D56)</f>
        <v>0</v>
      </c>
      <c r="E55" s="380">
        <f>SUM(E56:E57)</f>
        <v>15364.815</v>
      </c>
      <c r="F55" s="380">
        <f aca="true" t="shared" si="10" ref="F55:P55">SUM(F56:F57)</f>
        <v>0</v>
      </c>
      <c r="G55" s="380">
        <f t="shared" si="10"/>
        <v>0</v>
      </c>
      <c r="H55" s="380">
        <f t="shared" si="10"/>
        <v>0</v>
      </c>
      <c r="I55" s="380">
        <f t="shared" si="10"/>
        <v>15364.815</v>
      </c>
      <c r="J55" s="380">
        <f t="shared" si="10"/>
        <v>0</v>
      </c>
      <c r="K55" s="380">
        <f t="shared" si="10"/>
        <v>0</v>
      </c>
      <c r="L55" s="380">
        <f t="shared" si="10"/>
        <v>0</v>
      </c>
      <c r="M55" s="380">
        <f t="shared" si="10"/>
        <v>15364.815</v>
      </c>
      <c r="N55" s="380">
        <f t="shared" si="10"/>
        <v>0</v>
      </c>
      <c r="O55" s="380">
        <f t="shared" si="10"/>
        <v>0</v>
      </c>
      <c r="P55" s="380">
        <f t="shared" si="10"/>
        <v>0</v>
      </c>
    </row>
    <row r="56" spans="1:16" ht="63.75" customHeight="1">
      <c r="A56" s="73" t="s">
        <v>58</v>
      </c>
      <c r="B56" s="115" t="s">
        <v>23</v>
      </c>
      <c r="C56" s="44" t="s">
        <v>63</v>
      </c>
      <c r="D56" s="44"/>
      <c r="E56" s="46">
        <v>6500</v>
      </c>
      <c r="F56" s="44"/>
      <c r="G56" s="44"/>
      <c r="H56" s="44"/>
      <c r="I56" s="269">
        <v>6500</v>
      </c>
      <c r="J56" s="48"/>
      <c r="K56" s="48"/>
      <c r="L56" s="48"/>
      <c r="M56" s="217">
        <f>I56</f>
        <v>6500</v>
      </c>
      <c r="N56" s="48"/>
      <c r="O56" s="47"/>
      <c r="P56" s="47"/>
    </row>
    <row r="57" spans="1:16" ht="60.75" customHeight="1" thickBot="1">
      <c r="A57" s="368" t="s">
        <v>213</v>
      </c>
      <c r="B57" s="362" t="s">
        <v>214</v>
      </c>
      <c r="C57" s="44" t="s">
        <v>63</v>
      </c>
      <c r="D57" s="44"/>
      <c r="E57" s="378">
        <v>8864.815</v>
      </c>
      <c r="F57" s="44"/>
      <c r="G57" s="44"/>
      <c r="H57" s="44"/>
      <c r="I57" s="378">
        <v>8864.815</v>
      </c>
      <c r="J57" s="48"/>
      <c r="K57" s="48"/>
      <c r="L57" s="48"/>
      <c r="M57" s="378">
        <v>8864.815</v>
      </c>
      <c r="N57" s="48"/>
      <c r="O57" s="47"/>
      <c r="P57" s="47"/>
    </row>
    <row r="58" spans="1:16" ht="13.5" thickBot="1">
      <c r="A58" s="136"/>
      <c r="B58" s="371" t="s">
        <v>131</v>
      </c>
      <c r="C58" s="372"/>
      <c r="D58" s="373">
        <f>D55+D51+D46</f>
        <v>0</v>
      </c>
      <c r="E58" s="379">
        <f>E55+E51+E46</f>
        <v>128756.05608000001</v>
      </c>
      <c r="F58" s="373"/>
      <c r="G58" s="373"/>
      <c r="H58" s="373">
        <f>H55+H51+H46</f>
        <v>0</v>
      </c>
      <c r="I58" s="374">
        <f>I55+I51+I46</f>
        <v>125833.73566</v>
      </c>
      <c r="J58" s="373"/>
      <c r="K58" s="373"/>
      <c r="L58" s="373">
        <f>L55+L51+L46</f>
        <v>0</v>
      </c>
      <c r="M58" s="375">
        <f>M55+M51+M46</f>
        <v>125833.73566</v>
      </c>
      <c r="N58" s="373"/>
      <c r="O58" s="373"/>
      <c r="P58" s="376">
        <f>P55+P51+P46</f>
        <v>0</v>
      </c>
    </row>
    <row r="59" spans="1:16" ht="18" customHeight="1" thickBot="1">
      <c r="A59" s="509" t="s">
        <v>133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16" s="204" customFormat="1" ht="25.5" customHeight="1" thickBot="1">
      <c r="A60" s="206" t="s">
        <v>62</v>
      </c>
      <c r="B60" s="207" t="s">
        <v>134</v>
      </c>
      <c r="C60" s="203" t="s">
        <v>63</v>
      </c>
      <c r="D60" s="208">
        <f>SUM(D61:D62)</f>
        <v>0</v>
      </c>
      <c r="E60" s="209">
        <f>SUM(E61:E63)</f>
        <v>267615.22872</v>
      </c>
      <c r="F60" s="209">
        <f aca="true" t="shared" si="11" ref="F60:P60">SUM(F61:F63)</f>
        <v>0</v>
      </c>
      <c r="G60" s="209">
        <f t="shared" si="11"/>
        <v>0</v>
      </c>
      <c r="H60" s="209">
        <f t="shared" si="11"/>
        <v>0</v>
      </c>
      <c r="I60" s="270">
        <f t="shared" si="11"/>
        <v>250277.53586</v>
      </c>
      <c r="J60" s="209">
        <f t="shared" si="11"/>
        <v>0</v>
      </c>
      <c r="K60" s="209">
        <f t="shared" si="11"/>
        <v>0</v>
      </c>
      <c r="L60" s="209">
        <f t="shared" si="11"/>
        <v>0</v>
      </c>
      <c r="M60" s="209">
        <f t="shared" si="11"/>
        <v>250277.53586</v>
      </c>
      <c r="N60" s="209">
        <f t="shared" si="11"/>
        <v>0</v>
      </c>
      <c r="O60" s="209">
        <f t="shared" si="11"/>
        <v>0</v>
      </c>
      <c r="P60" s="209">
        <f t="shared" si="11"/>
        <v>0</v>
      </c>
    </row>
    <row r="61" spans="1:16" ht="72.75" customHeight="1">
      <c r="A61" s="124" t="s">
        <v>77</v>
      </c>
      <c r="B61" s="122" t="s">
        <v>160</v>
      </c>
      <c r="C61" s="88" t="s">
        <v>63</v>
      </c>
      <c r="D61" s="89"/>
      <c r="E61" s="382">
        <v>207239.66072</v>
      </c>
      <c r="F61" s="88"/>
      <c r="G61" s="88"/>
      <c r="H61" s="88"/>
      <c r="I61" s="271">
        <f>82845.98612+109518.83025</f>
        <v>192364.81637000002</v>
      </c>
      <c r="J61" s="153"/>
      <c r="K61" s="153"/>
      <c r="L61" s="153"/>
      <c r="M61" s="271">
        <f>82845.98612+109518.83025</f>
        <v>192364.81637000002</v>
      </c>
      <c r="N61" s="153"/>
      <c r="O61" s="154"/>
      <c r="P61" s="155"/>
    </row>
    <row r="62" spans="1:16" ht="60" customHeight="1">
      <c r="A62" s="73" t="s">
        <v>78</v>
      </c>
      <c r="B62" s="74" t="s">
        <v>161</v>
      </c>
      <c r="C62" s="44" t="s">
        <v>63</v>
      </c>
      <c r="D62" s="385"/>
      <c r="E62" s="383">
        <v>6153.368</v>
      </c>
      <c r="F62" s="44"/>
      <c r="G62" s="44"/>
      <c r="H62" s="44"/>
      <c r="I62" s="272">
        <f>2570.31459+1140.741</f>
        <v>3711.05559</v>
      </c>
      <c r="J62" s="53"/>
      <c r="K62" s="53"/>
      <c r="L62" s="53"/>
      <c r="M62" s="272">
        <f>2570.31459+1140.741</f>
        <v>3711.05559</v>
      </c>
      <c r="N62" s="53"/>
      <c r="O62" s="54"/>
      <c r="P62" s="55"/>
    </row>
    <row r="63" spans="1:16" ht="159" customHeight="1">
      <c r="A63" s="73" t="s">
        <v>79</v>
      </c>
      <c r="B63" s="74" t="s">
        <v>24</v>
      </c>
      <c r="C63" s="44" t="s">
        <v>63</v>
      </c>
      <c r="D63" s="45"/>
      <c r="E63" s="384">
        <v>54222.2</v>
      </c>
      <c r="F63" s="44"/>
      <c r="G63" s="44"/>
      <c r="H63" s="44"/>
      <c r="I63" s="272">
        <v>54201.6639</v>
      </c>
      <c r="J63" s="53"/>
      <c r="K63" s="53"/>
      <c r="L63" s="53"/>
      <c r="M63" s="272">
        <v>54201.6639</v>
      </c>
      <c r="N63" s="53"/>
      <c r="O63" s="54"/>
      <c r="P63" s="55"/>
    </row>
    <row r="64" spans="1:16" ht="12.75">
      <c r="A64" s="130"/>
      <c r="B64" s="131" t="s">
        <v>131</v>
      </c>
      <c r="C64" s="132"/>
      <c r="D64" s="156">
        <f>D60</f>
        <v>0</v>
      </c>
      <c r="E64" s="381">
        <f>E60</f>
        <v>267615.22872</v>
      </c>
      <c r="F64" s="157"/>
      <c r="G64" s="157"/>
      <c r="H64" s="157">
        <f>H60</f>
        <v>0</v>
      </c>
      <c r="I64" s="273">
        <f>I60</f>
        <v>250277.53586</v>
      </c>
      <c r="J64" s="157">
        <f aca="true" t="shared" si="12" ref="J64:P64">J60</f>
        <v>0</v>
      </c>
      <c r="K64" s="157">
        <f t="shared" si="12"/>
        <v>0</v>
      </c>
      <c r="L64" s="157">
        <f t="shared" si="12"/>
        <v>0</v>
      </c>
      <c r="M64" s="157">
        <f t="shared" si="12"/>
        <v>250277.53586</v>
      </c>
      <c r="N64" s="157">
        <f t="shared" si="12"/>
        <v>0</v>
      </c>
      <c r="O64" s="157">
        <f t="shared" si="12"/>
        <v>0</v>
      </c>
      <c r="P64" s="157">
        <f t="shared" si="12"/>
        <v>0</v>
      </c>
    </row>
    <row r="65" spans="1:16" ht="15" thickBot="1">
      <c r="A65" s="509" t="s">
        <v>135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</row>
    <row r="66" spans="1:16" s="204" customFormat="1" ht="62.25" customHeight="1" thickBot="1">
      <c r="A66" s="206" t="s">
        <v>62</v>
      </c>
      <c r="B66" s="207" t="s">
        <v>136</v>
      </c>
      <c r="C66" s="203" t="s">
        <v>186</v>
      </c>
      <c r="D66" s="210">
        <f>SUM(D67:D71)</f>
        <v>7486</v>
      </c>
      <c r="E66" s="245">
        <f>SUM(E67:E71)</f>
        <v>1824731.01315</v>
      </c>
      <c r="F66" s="210">
        <f aca="true" t="shared" si="13" ref="F66:P66">SUM(F67:F70)</f>
        <v>0</v>
      </c>
      <c r="G66" s="210">
        <f t="shared" si="13"/>
        <v>0</v>
      </c>
      <c r="H66" s="210">
        <f>SUM(H67:H71)</f>
        <v>7486</v>
      </c>
      <c r="I66" s="470">
        <f>SUM(I67:I71)</f>
        <v>1809247.8064899999</v>
      </c>
      <c r="J66" s="469">
        <f t="shared" si="13"/>
        <v>0</v>
      </c>
      <c r="K66" s="469">
        <f t="shared" si="13"/>
        <v>0</v>
      </c>
      <c r="L66" s="469">
        <f>SUM(L67:L71)</f>
        <v>7486</v>
      </c>
      <c r="M66" s="470">
        <f>SUM(M67:M71)</f>
        <v>1809247.8064899999</v>
      </c>
      <c r="N66" s="210">
        <f t="shared" si="13"/>
        <v>0</v>
      </c>
      <c r="O66" s="210">
        <f t="shared" si="13"/>
        <v>0</v>
      </c>
      <c r="P66" s="210">
        <f t="shared" si="13"/>
        <v>0</v>
      </c>
    </row>
    <row r="67" spans="1:16" ht="36" customHeight="1">
      <c r="A67" s="168" t="s">
        <v>77</v>
      </c>
      <c r="B67" s="122" t="s">
        <v>162</v>
      </c>
      <c r="C67" s="88" t="s">
        <v>63</v>
      </c>
      <c r="D67" s="88"/>
      <c r="E67" s="90">
        <v>44329.2</v>
      </c>
      <c r="F67" s="88"/>
      <c r="G67" s="88"/>
      <c r="H67" s="88"/>
      <c r="I67" s="462">
        <v>42667.79341</v>
      </c>
      <c r="J67" s="463"/>
      <c r="K67" s="463"/>
      <c r="L67" s="463"/>
      <c r="M67" s="462">
        <v>42667.79341</v>
      </c>
      <c r="N67" s="153"/>
      <c r="O67" s="154"/>
      <c r="P67" s="154"/>
    </row>
    <row r="68" spans="1:16" ht="78" customHeight="1">
      <c r="A68" s="71" t="s">
        <v>78</v>
      </c>
      <c r="B68" s="74" t="s">
        <v>163</v>
      </c>
      <c r="C68" s="44" t="s">
        <v>63</v>
      </c>
      <c r="D68" s="44"/>
      <c r="E68" s="251">
        <v>1774945.11315</v>
      </c>
      <c r="F68" s="44"/>
      <c r="G68" s="44"/>
      <c r="H68" s="44"/>
      <c r="I68" s="464">
        <v>1760972.4974</v>
      </c>
      <c r="J68" s="465"/>
      <c r="K68" s="465"/>
      <c r="L68" s="465"/>
      <c r="M68" s="466">
        <v>1760972.4974</v>
      </c>
      <c r="N68" s="53"/>
      <c r="O68" s="54"/>
      <c r="P68" s="54"/>
    </row>
    <row r="69" spans="1:16" ht="59.25" customHeight="1">
      <c r="A69" s="71" t="s">
        <v>79</v>
      </c>
      <c r="B69" s="74" t="s">
        <v>164</v>
      </c>
      <c r="C69" s="45" t="s">
        <v>11</v>
      </c>
      <c r="D69" s="44"/>
      <c r="E69" s="46">
        <v>704.5</v>
      </c>
      <c r="F69" s="44"/>
      <c r="G69" s="44"/>
      <c r="H69" s="44"/>
      <c r="I69" s="464">
        <v>291.16111</v>
      </c>
      <c r="J69" s="465"/>
      <c r="K69" s="465"/>
      <c r="L69" s="465"/>
      <c r="M69" s="466">
        <v>291.16111</v>
      </c>
      <c r="N69" s="53"/>
      <c r="O69" s="54"/>
      <c r="P69" s="54"/>
    </row>
    <row r="70" spans="1:16" ht="60" customHeight="1">
      <c r="A70" s="71" t="s">
        <v>80</v>
      </c>
      <c r="B70" s="74" t="s">
        <v>25</v>
      </c>
      <c r="C70" s="45" t="s">
        <v>11</v>
      </c>
      <c r="D70" s="44">
        <v>7486</v>
      </c>
      <c r="E70" s="46">
        <v>3208</v>
      </c>
      <c r="F70" s="44"/>
      <c r="G70" s="44"/>
      <c r="H70" s="44">
        <v>7486</v>
      </c>
      <c r="I70" s="467">
        <v>3208</v>
      </c>
      <c r="J70" s="465"/>
      <c r="K70" s="465"/>
      <c r="L70" s="468">
        <f>H70</f>
        <v>7486</v>
      </c>
      <c r="M70" s="468">
        <f>I70</f>
        <v>3208</v>
      </c>
      <c r="N70" s="53"/>
      <c r="O70" s="54"/>
      <c r="P70" s="54"/>
    </row>
    <row r="71" spans="1:16" ht="56.25" customHeight="1">
      <c r="A71" s="244" t="s">
        <v>31</v>
      </c>
      <c r="B71" s="280" t="s">
        <v>190</v>
      </c>
      <c r="C71" s="45" t="s">
        <v>185</v>
      </c>
      <c r="D71" s="44"/>
      <c r="E71" s="407">
        <v>1544.2</v>
      </c>
      <c r="F71" s="44"/>
      <c r="G71" s="44"/>
      <c r="H71" s="46"/>
      <c r="I71" s="597">
        <v>2108.35457</v>
      </c>
      <c r="J71" s="598"/>
      <c r="K71" s="598"/>
      <c r="L71" s="599">
        <f>H71</f>
        <v>0</v>
      </c>
      <c r="M71" s="600">
        <v>2108.35457</v>
      </c>
      <c r="N71" s="601"/>
      <c r="O71" s="54"/>
      <c r="P71" s="54"/>
    </row>
    <row r="72" spans="1:16" s="204" customFormat="1" ht="78" customHeight="1" thickBot="1">
      <c r="A72" s="241" t="s">
        <v>64</v>
      </c>
      <c r="B72" s="242" t="s">
        <v>165</v>
      </c>
      <c r="C72" s="221" t="s">
        <v>63</v>
      </c>
      <c r="D72" s="243">
        <f>D73</f>
        <v>7895.3</v>
      </c>
      <c r="E72" s="243">
        <f aca="true" t="shared" si="14" ref="E72:P72">E73</f>
        <v>0</v>
      </c>
      <c r="F72" s="243"/>
      <c r="G72" s="243"/>
      <c r="H72" s="243">
        <f t="shared" si="14"/>
        <v>7833.9585</v>
      </c>
      <c r="I72" s="274">
        <f t="shared" si="14"/>
        <v>0</v>
      </c>
      <c r="J72" s="243">
        <f t="shared" si="14"/>
        <v>0</v>
      </c>
      <c r="K72" s="243">
        <f t="shared" si="14"/>
        <v>0</v>
      </c>
      <c r="L72" s="243">
        <f t="shared" si="14"/>
        <v>7833.9585</v>
      </c>
      <c r="M72" s="243">
        <f t="shared" si="14"/>
        <v>0</v>
      </c>
      <c r="N72" s="243">
        <f t="shared" si="14"/>
        <v>0</v>
      </c>
      <c r="O72" s="243">
        <f t="shared" si="14"/>
        <v>0</v>
      </c>
      <c r="P72" s="243">
        <f t="shared" si="14"/>
        <v>0</v>
      </c>
    </row>
    <row r="73" spans="1:16" ht="95.25" customHeight="1" thickBot="1">
      <c r="A73" s="169" t="s">
        <v>81</v>
      </c>
      <c r="B73" s="158" t="s">
        <v>166</v>
      </c>
      <c r="C73" s="133" t="s">
        <v>63</v>
      </c>
      <c r="D73" s="159">
        <v>7895.3</v>
      </c>
      <c r="E73" s="160"/>
      <c r="F73" s="161"/>
      <c r="G73" s="161"/>
      <c r="H73" s="161">
        <v>7833.9585</v>
      </c>
      <c r="I73" s="275"/>
      <c r="J73" s="134"/>
      <c r="K73" s="134"/>
      <c r="L73" s="553">
        <v>7833.9585</v>
      </c>
      <c r="M73" s="554"/>
      <c r="N73" s="134"/>
      <c r="O73" s="135"/>
      <c r="P73" s="135"/>
    </row>
    <row r="74" spans="1:17" ht="13.5" thickBot="1">
      <c r="A74" s="136"/>
      <c r="B74" s="137" t="s">
        <v>131</v>
      </c>
      <c r="C74" s="138"/>
      <c r="D74" s="166">
        <f>D72+D66</f>
        <v>15381.3</v>
      </c>
      <c r="E74" s="246">
        <f aca="true" t="shared" si="15" ref="E74:P74">E72+E66</f>
        <v>1824731.01315</v>
      </c>
      <c r="F74" s="166"/>
      <c r="G74" s="166"/>
      <c r="H74" s="552">
        <f>H72+H66</f>
        <v>15319.9585</v>
      </c>
      <c r="I74" s="551">
        <f>I72+I66</f>
        <v>1809247.8064899999</v>
      </c>
      <c r="J74" s="166">
        <f t="shared" si="15"/>
        <v>0</v>
      </c>
      <c r="K74" s="166">
        <f t="shared" si="15"/>
        <v>0</v>
      </c>
      <c r="L74" s="555">
        <f t="shared" si="15"/>
        <v>15319.9585</v>
      </c>
      <c r="M74" s="555">
        <f t="shared" si="15"/>
        <v>1809247.8064899999</v>
      </c>
      <c r="N74" s="166">
        <f t="shared" si="15"/>
        <v>0</v>
      </c>
      <c r="O74" s="166">
        <f t="shared" si="15"/>
        <v>0</v>
      </c>
      <c r="P74" s="166">
        <f t="shared" si="15"/>
        <v>0</v>
      </c>
      <c r="Q74" s="198">
        <f>SUM(L74:M74)</f>
        <v>1824567.7649899998</v>
      </c>
    </row>
    <row r="75" spans="1:16" s="27" customFormat="1" ht="36.75" customHeight="1">
      <c r="A75" s="162"/>
      <c r="B75" s="163" t="s">
        <v>137</v>
      </c>
      <c r="C75" s="164"/>
      <c r="D75" s="474">
        <f>D36+D44+D58+D64+D74</f>
        <v>367655.8</v>
      </c>
      <c r="E75" s="475">
        <f>E36+E44+E58+E64+E74</f>
        <v>11537568.67495</v>
      </c>
      <c r="F75" s="474"/>
      <c r="G75" s="474"/>
      <c r="H75" s="476">
        <f>H36+H44+H58+H64+H74</f>
        <v>150011.40065000003</v>
      </c>
      <c r="I75" s="477">
        <f>I36+I44+I58+I64+I74</f>
        <v>11493010.77608</v>
      </c>
      <c r="J75" s="474"/>
      <c r="K75" s="474"/>
      <c r="L75" s="479">
        <f>L36+L44+L58+L64+L74</f>
        <v>150011.40065000003</v>
      </c>
      <c r="M75" s="478">
        <f>M36+M44+M58+M64+M74</f>
        <v>11489097.52254</v>
      </c>
      <c r="N75" s="165"/>
      <c r="O75" s="165"/>
      <c r="P75" s="165">
        <f>P36+P44+P58+P64+P74</f>
        <v>0</v>
      </c>
    </row>
    <row r="76" spans="3:16" ht="12.75">
      <c r="C76" s="7" t="s">
        <v>187</v>
      </c>
      <c r="D76" s="255">
        <f>D21+D25+D29+D40</f>
        <v>0</v>
      </c>
      <c r="E76" s="255">
        <f>E21+E25+E29+E40</f>
        <v>357613.85</v>
      </c>
      <c r="F76" s="255">
        <f aca="true" t="shared" si="16" ref="F76:P76">F21+F25+F29+F40</f>
        <v>0</v>
      </c>
      <c r="G76" s="255">
        <f t="shared" si="16"/>
        <v>0</v>
      </c>
      <c r="H76" s="255">
        <f t="shared" si="16"/>
        <v>0</v>
      </c>
      <c r="I76" s="255">
        <f t="shared" si="16"/>
        <v>351025.56542</v>
      </c>
      <c r="J76" s="255"/>
      <c r="K76" s="255"/>
      <c r="L76" s="255">
        <f t="shared" si="16"/>
        <v>0</v>
      </c>
      <c r="M76" s="460">
        <f>M21+M25+M29+M40</f>
        <v>348566.69597</v>
      </c>
      <c r="N76" s="255"/>
      <c r="O76" s="255"/>
      <c r="P76" s="255">
        <f t="shared" si="16"/>
        <v>0</v>
      </c>
    </row>
    <row r="77" spans="3:16" ht="12.75">
      <c r="C77" s="7" t="s">
        <v>188</v>
      </c>
      <c r="D77" s="256">
        <f>D71+D47</f>
        <v>0</v>
      </c>
      <c r="E77" s="256">
        <f>E71+E47+E50</f>
        <v>11756.565920000001</v>
      </c>
      <c r="F77" s="256">
        <f>F71+F47+F50</f>
        <v>0</v>
      </c>
      <c r="G77" s="256">
        <f>G71+G47+G50</f>
        <v>0</v>
      </c>
      <c r="H77" s="256">
        <f>H71+H47+H50</f>
        <v>0</v>
      </c>
      <c r="I77" s="256">
        <f>I71+I47+I50</f>
        <v>10793.78966</v>
      </c>
      <c r="J77" s="256"/>
      <c r="K77" s="256"/>
      <c r="L77" s="256">
        <f>L71+L47+L50</f>
        <v>0</v>
      </c>
      <c r="M77" s="256">
        <f>M71+M47+M50</f>
        <v>10793.78966</v>
      </c>
      <c r="N77" s="256"/>
      <c r="O77" s="256"/>
      <c r="P77" s="256">
        <f>P71+P47+P50</f>
        <v>0</v>
      </c>
    </row>
    <row r="78" spans="2:16" ht="12.75">
      <c r="B78" s="389"/>
      <c r="C78" s="7" t="s">
        <v>189</v>
      </c>
      <c r="D78" s="257">
        <f>D8+D9+D10+D11+D12+D14+D15+D17+D18+D20+D22+D23+D27+D28+D30+D31+D32+D33++D35+D39+D41+D42+D43+D48+D49+D52+D53+D54+D56+D61+D62+D63+D67+D68+D69+D70+D73</f>
        <v>367655.8</v>
      </c>
      <c r="E78" s="257">
        <f>E8+E9+E57+E26+E10+E11+E12+E14+E15+E17+E18+E20+E22+E23+E27+E28+E30+E31+E32+E33++E35+E39+E41+E42+E43+E48+E49+E52+E53+E54+E56+E61+E62+E63+E67+E68+E69+E70+E73</f>
        <v>11168198.259030001</v>
      </c>
      <c r="F78" s="257">
        <f aca="true" t="shared" si="17" ref="F78:P78">F8+F9+F57+F26+F10+F11+F12+F14+F15+F17+F18+F20+F22+F23+F27+F28+F30+F31+F32+F33++F35+F39+F41+F42+F43+F48+F49+F52+F53+F54+F56+F61+F62+F63+F67+F68+F69+F70+F73</f>
        <v>0</v>
      </c>
      <c r="G78" s="257">
        <f t="shared" si="17"/>
        <v>0</v>
      </c>
      <c r="H78" s="391">
        <f t="shared" si="17"/>
        <v>150011.40065000003</v>
      </c>
      <c r="I78" s="391">
        <f t="shared" si="17"/>
        <v>11131191.420999998</v>
      </c>
      <c r="J78" s="257"/>
      <c r="K78" s="257"/>
      <c r="L78" s="257">
        <f t="shared" si="17"/>
        <v>150011.40065000003</v>
      </c>
      <c r="M78" s="257">
        <f t="shared" si="17"/>
        <v>11129737.036909997</v>
      </c>
      <c r="N78" s="257"/>
      <c r="O78" s="257"/>
      <c r="P78" s="257">
        <f t="shared" si="17"/>
        <v>0</v>
      </c>
    </row>
    <row r="79" ht="12.75">
      <c r="I79" s="258"/>
    </row>
    <row r="80" spans="4:9" ht="12.75">
      <c r="D80" s="7"/>
      <c r="E80" s="7"/>
      <c r="F80" s="7"/>
      <c r="G80" s="7"/>
      <c r="H80" s="7"/>
      <c r="I80" s="7"/>
    </row>
    <row r="81" spans="3:12" ht="12.75">
      <c r="C81" s="480"/>
      <c r="D81" s="7"/>
      <c r="E81" s="7"/>
      <c r="F81" s="7"/>
      <c r="G81" s="7"/>
      <c r="H81" s="7"/>
      <c r="I81" s="7"/>
      <c r="L81" s="446">
        <f>D75+E75-L75-M75</f>
        <v>266115.5517600011</v>
      </c>
    </row>
    <row r="82" spans="4:8" ht="12.75">
      <c r="D82" s="386"/>
      <c r="H82" s="392"/>
    </row>
    <row r="84" spans="9:12" ht="12.75">
      <c r="I84" s="258"/>
      <c r="L84" s="446">
        <f>SUM(L75:M75)</f>
        <v>11639108.92319</v>
      </c>
    </row>
    <row r="86" ht="12.75">
      <c r="B86" s="387"/>
    </row>
    <row r="89" ht="12.75">
      <c r="I89" s="16"/>
    </row>
    <row r="90" ht="12.75">
      <c r="B90" s="388"/>
    </row>
  </sheetData>
  <sheetProtection/>
  <autoFilter ref="C1:C89"/>
  <mergeCells count="24">
    <mergeCell ref="A6:P6"/>
    <mergeCell ref="A59:P59"/>
    <mergeCell ref="A45:P45"/>
    <mergeCell ref="A29:A30"/>
    <mergeCell ref="B29:B30"/>
    <mergeCell ref="A65:P65"/>
    <mergeCell ref="A37:P37"/>
    <mergeCell ref="A20:A21"/>
    <mergeCell ref="B20:B21"/>
    <mergeCell ref="A47:A48"/>
    <mergeCell ref="B47:B48"/>
    <mergeCell ref="A39:A40"/>
    <mergeCell ref="B39:B40"/>
    <mergeCell ref="A25:A26"/>
    <mergeCell ref="B25:B26"/>
    <mergeCell ref="A1:P1"/>
    <mergeCell ref="A2:P2"/>
    <mergeCell ref="A3:A4"/>
    <mergeCell ref="H3:K3"/>
    <mergeCell ref="L3:O3"/>
    <mergeCell ref="C3:C4"/>
    <mergeCell ref="D3:G3"/>
    <mergeCell ref="P3:P4"/>
    <mergeCell ref="B3:B4"/>
  </mergeCells>
  <hyperlinks>
    <hyperlink ref="A59" r:id="rId1" display="sub_1006"/>
    <hyperlink ref="A65" r:id="rId2" display="sub_1007"/>
    <hyperlink ref="A6" r:id="rId3" display="garantf1://97127.1000/"/>
  </hyperlinks>
  <printOptions/>
  <pageMargins left="0.1968503937007874" right="0.1968503937007874" top="0.5905511811023623" bottom="0.15748031496062992" header="0.31496062992125984" footer="0.15748031496062992"/>
  <pageSetup horizontalDpi="600" verticalDpi="600" orientation="landscape" paperSize="9" scale="70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54">
      <selection activeCell="A1" sqref="A1:G57"/>
    </sheetView>
  </sheetViews>
  <sheetFormatPr defaultColWidth="9.00390625" defaultRowHeight="12.75"/>
  <cols>
    <col min="2" max="2" width="49.25390625" style="0" customWidth="1"/>
    <col min="3" max="3" width="9.875" style="0" customWidth="1"/>
    <col min="4" max="5" width="11.25390625" style="0" customWidth="1"/>
    <col min="6" max="6" width="13.375" style="482" customWidth="1"/>
    <col min="7" max="7" width="29.00390625" style="0" customWidth="1"/>
  </cols>
  <sheetData>
    <row r="1" spans="1:6" ht="18.75">
      <c r="A1" s="493" t="s">
        <v>230</v>
      </c>
      <c r="B1" s="493"/>
      <c r="C1" s="493"/>
      <c r="D1" s="493"/>
      <c r="E1" s="493"/>
      <c r="F1" s="494"/>
    </row>
    <row r="4" spans="1:7" s="482" customFormat="1" ht="51.75" customHeight="1">
      <c r="A4" s="292" t="s">
        <v>83</v>
      </c>
      <c r="B4" s="292" t="s">
        <v>70</v>
      </c>
      <c r="C4" s="292" t="s">
        <v>240</v>
      </c>
      <c r="D4" s="1" t="s">
        <v>71</v>
      </c>
      <c r="E4" s="1" t="s">
        <v>72</v>
      </c>
      <c r="F4" s="299" t="s">
        <v>241</v>
      </c>
      <c r="G4" s="1" t="s">
        <v>242</v>
      </c>
    </row>
    <row r="5" spans="1:7" ht="13.5" customHeight="1">
      <c r="A5" s="292">
        <v>1</v>
      </c>
      <c r="B5" s="292">
        <v>2</v>
      </c>
      <c r="C5" s="292">
        <v>3</v>
      </c>
      <c r="D5" s="292">
        <v>5</v>
      </c>
      <c r="E5" s="292">
        <v>5</v>
      </c>
      <c r="F5" s="292">
        <v>6</v>
      </c>
      <c r="G5" s="292">
        <v>7</v>
      </c>
    </row>
    <row r="6" spans="1:7" ht="17.25" customHeight="1">
      <c r="A6" s="529" t="s">
        <v>170</v>
      </c>
      <c r="B6" s="529"/>
      <c r="C6" s="529"/>
      <c r="D6" s="529"/>
      <c r="E6" s="529"/>
      <c r="F6" s="529"/>
      <c r="G6" s="529"/>
    </row>
    <row r="7" spans="1:7" ht="102.75" customHeight="1">
      <c r="A7" s="483" t="s">
        <v>62</v>
      </c>
      <c r="B7" s="483" t="s">
        <v>243</v>
      </c>
      <c r="C7" s="292" t="s">
        <v>244</v>
      </c>
      <c r="D7" s="292">
        <v>100</v>
      </c>
      <c r="E7" s="292">
        <v>100</v>
      </c>
      <c r="F7" s="1">
        <v>100</v>
      </c>
      <c r="G7" s="14"/>
    </row>
    <row r="8" spans="1:7" ht="39.75" customHeight="1">
      <c r="A8" s="483" t="s">
        <v>64</v>
      </c>
      <c r="B8" s="483" t="s">
        <v>245</v>
      </c>
      <c r="C8" s="292" t="s">
        <v>244</v>
      </c>
      <c r="D8" s="292">
        <v>71</v>
      </c>
      <c r="E8" s="292">
        <v>71</v>
      </c>
      <c r="F8" s="1">
        <v>100</v>
      </c>
      <c r="G8" s="14"/>
    </row>
    <row r="9" spans="1:7" ht="51" customHeight="1">
      <c r="A9" s="483" t="s">
        <v>66</v>
      </c>
      <c r="B9" s="483" t="s">
        <v>246</v>
      </c>
      <c r="C9" s="292" t="s">
        <v>244</v>
      </c>
      <c r="D9" s="292">
        <v>89.2</v>
      </c>
      <c r="E9" s="292">
        <v>89.2</v>
      </c>
      <c r="F9" s="1">
        <v>100</v>
      </c>
      <c r="G9" s="14"/>
    </row>
    <row r="10" spans="1:7" ht="39" customHeight="1">
      <c r="A10" s="483" t="s">
        <v>67</v>
      </c>
      <c r="B10" s="483" t="s">
        <v>247</v>
      </c>
      <c r="C10" s="292" t="s">
        <v>244</v>
      </c>
      <c r="D10" s="292">
        <v>96.52</v>
      </c>
      <c r="E10" s="292">
        <v>96.52</v>
      </c>
      <c r="F10" s="1">
        <v>100</v>
      </c>
      <c r="G10" s="14"/>
    </row>
    <row r="11" spans="1:9" s="30" customFormat="1" ht="39.75" customHeight="1">
      <c r="A11" s="277" t="s">
        <v>68</v>
      </c>
      <c r="B11" s="277" t="s">
        <v>248</v>
      </c>
      <c r="C11" s="276" t="s">
        <v>244</v>
      </c>
      <c r="D11" s="276">
        <v>21.63</v>
      </c>
      <c r="E11" s="276">
        <v>21.63</v>
      </c>
      <c r="F11" s="486">
        <v>100</v>
      </c>
      <c r="G11" s="487"/>
      <c r="I11"/>
    </row>
    <row r="12" spans="1:9" s="30" customFormat="1" ht="93" customHeight="1">
      <c r="A12" s="277" t="s">
        <v>69</v>
      </c>
      <c r="B12" s="277" t="s">
        <v>249</v>
      </c>
      <c r="C12" s="276" t="s">
        <v>244</v>
      </c>
      <c r="D12" s="276">
        <v>94</v>
      </c>
      <c r="E12" s="276">
        <v>94</v>
      </c>
      <c r="F12" s="486">
        <v>100</v>
      </c>
      <c r="G12" s="487"/>
      <c r="I12"/>
    </row>
    <row r="13" spans="1:7" ht="53.25" customHeight="1">
      <c r="A13" s="483" t="s">
        <v>250</v>
      </c>
      <c r="B13" s="483" t="s">
        <v>251</v>
      </c>
      <c r="C13" s="292" t="s">
        <v>244</v>
      </c>
      <c r="D13" s="292">
        <v>22.3</v>
      </c>
      <c r="E13" s="292">
        <v>22.3</v>
      </c>
      <c r="F13" s="1">
        <v>100</v>
      </c>
      <c r="G13" s="14"/>
    </row>
    <row r="14" spans="1:7" ht="187.5" customHeight="1">
      <c r="A14" s="483" t="s">
        <v>252</v>
      </c>
      <c r="B14" s="483" t="s">
        <v>253</v>
      </c>
      <c r="C14" s="292" t="s">
        <v>244</v>
      </c>
      <c r="D14" s="292">
        <v>45.5</v>
      </c>
      <c r="E14" s="292">
        <v>54</v>
      </c>
      <c r="F14" s="1">
        <v>118.7</v>
      </c>
      <c r="G14" s="14" t="s">
        <v>254</v>
      </c>
    </row>
    <row r="15" spans="1:7" ht="53.25" customHeight="1">
      <c r="A15" s="483" t="s">
        <v>255</v>
      </c>
      <c r="B15" s="483" t="s">
        <v>256</v>
      </c>
      <c r="C15" s="292" t="s">
        <v>244</v>
      </c>
      <c r="D15" s="292">
        <v>11</v>
      </c>
      <c r="E15" s="292">
        <v>11</v>
      </c>
      <c r="F15" s="1">
        <v>100</v>
      </c>
      <c r="G15" s="14"/>
    </row>
    <row r="16" spans="1:7" ht="52.5" customHeight="1" hidden="1">
      <c r="A16" s="483" t="s">
        <v>257</v>
      </c>
      <c r="B16" s="483" t="s">
        <v>258</v>
      </c>
      <c r="C16" s="292" t="s">
        <v>244</v>
      </c>
      <c r="D16" s="292">
        <v>58</v>
      </c>
      <c r="E16" s="292"/>
      <c r="F16" s="1"/>
      <c r="G16" s="14"/>
    </row>
    <row r="17" spans="1:7" ht="25.5" customHeight="1" hidden="1">
      <c r="A17" s="483" t="s">
        <v>259</v>
      </c>
      <c r="B17" s="483" t="s">
        <v>260</v>
      </c>
      <c r="C17" s="292" t="s">
        <v>261</v>
      </c>
      <c r="D17" s="292">
        <v>0</v>
      </c>
      <c r="E17" s="292"/>
      <c r="F17" s="1"/>
      <c r="G17" s="14"/>
    </row>
    <row r="18" spans="1:7" ht="40.5" customHeight="1" hidden="1">
      <c r="A18" s="484">
        <v>43111</v>
      </c>
      <c r="B18" s="483" t="s">
        <v>262</v>
      </c>
      <c r="C18" s="292" t="s">
        <v>261</v>
      </c>
      <c r="D18" s="292">
        <v>0</v>
      </c>
      <c r="E18" s="292"/>
      <c r="F18" s="1"/>
      <c r="G18" s="14"/>
    </row>
    <row r="19" spans="1:7" ht="38.25" hidden="1">
      <c r="A19" s="483" t="s">
        <v>263</v>
      </c>
      <c r="B19" s="483" t="s">
        <v>264</v>
      </c>
      <c r="C19" s="292" t="s">
        <v>244</v>
      </c>
      <c r="D19" s="292">
        <v>85</v>
      </c>
      <c r="E19" s="292"/>
      <c r="F19" s="1"/>
      <c r="G19" s="14"/>
    </row>
    <row r="20" spans="1:8" ht="51">
      <c r="A20" s="483" t="s">
        <v>257</v>
      </c>
      <c r="B20" s="483" t="s">
        <v>258</v>
      </c>
      <c r="C20" s="292" t="s">
        <v>244</v>
      </c>
      <c r="D20" s="292">
        <v>58</v>
      </c>
      <c r="E20" s="292">
        <v>58</v>
      </c>
      <c r="F20" s="1">
        <v>100</v>
      </c>
      <c r="G20" s="14"/>
      <c r="H20" s="485"/>
    </row>
    <row r="21" spans="1:8" ht="38.25">
      <c r="A21" s="483" t="s">
        <v>259</v>
      </c>
      <c r="B21" s="483" t="s">
        <v>264</v>
      </c>
      <c r="C21" s="292" t="s">
        <v>244</v>
      </c>
      <c r="D21" s="292">
        <v>85</v>
      </c>
      <c r="E21" s="292">
        <v>85</v>
      </c>
      <c r="F21" s="1">
        <v>100</v>
      </c>
      <c r="G21" s="14"/>
      <c r="H21" s="485"/>
    </row>
    <row r="22" spans="1:7" ht="51">
      <c r="A22" s="483" t="s">
        <v>263</v>
      </c>
      <c r="B22" s="483" t="s">
        <v>266</v>
      </c>
      <c r="C22" s="292" t="s">
        <v>244</v>
      </c>
      <c r="D22" s="292">
        <v>97</v>
      </c>
      <c r="E22" s="292">
        <v>97</v>
      </c>
      <c r="F22" s="1">
        <v>100</v>
      </c>
      <c r="G22" s="14"/>
    </row>
    <row r="23" spans="1:7" ht="52.5" customHeight="1">
      <c r="A23" s="483" t="s">
        <v>265</v>
      </c>
      <c r="B23" s="483" t="s">
        <v>268</v>
      </c>
      <c r="C23" s="292" t="s">
        <v>244</v>
      </c>
      <c r="D23" s="292">
        <v>17</v>
      </c>
      <c r="E23" s="292">
        <v>17</v>
      </c>
      <c r="F23" s="1">
        <v>100</v>
      </c>
      <c r="G23" s="14"/>
    </row>
    <row r="24" spans="1:7" ht="54" customHeight="1">
      <c r="A24" s="483" t="s">
        <v>267</v>
      </c>
      <c r="B24" s="483" t="s">
        <v>270</v>
      </c>
      <c r="C24" s="292" t="s">
        <v>244</v>
      </c>
      <c r="D24" s="292">
        <v>18</v>
      </c>
      <c r="E24" s="292">
        <v>18</v>
      </c>
      <c r="F24" s="1">
        <v>100</v>
      </c>
      <c r="G24" s="14"/>
    </row>
    <row r="25" spans="1:9" s="30" customFormat="1" ht="26.25" customHeight="1">
      <c r="A25" s="277" t="s">
        <v>269</v>
      </c>
      <c r="B25" s="277" t="s">
        <v>273</v>
      </c>
      <c r="C25" s="276" t="s">
        <v>274</v>
      </c>
      <c r="D25" s="276">
        <v>23</v>
      </c>
      <c r="E25" s="276">
        <v>23</v>
      </c>
      <c r="F25" s="486">
        <v>100</v>
      </c>
      <c r="G25" s="487"/>
      <c r="I25"/>
    </row>
    <row r="26" spans="1:7" ht="64.5" customHeight="1">
      <c r="A26" s="483" t="s">
        <v>271</v>
      </c>
      <c r="B26" s="483" t="s">
        <v>276</v>
      </c>
      <c r="C26" s="292" t="s">
        <v>244</v>
      </c>
      <c r="D26" s="292">
        <v>3.47</v>
      </c>
      <c r="E26" s="292">
        <v>3.47</v>
      </c>
      <c r="F26" s="1">
        <v>100</v>
      </c>
      <c r="G26" s="14"/>
    </row>
    <row r="27" spans="1:7" ht="51.75" customHeight="1">
      <c r="A27" s="483" t="s">
        <v>272</v>
      </c>
      <c r="B27" s="483" t="s">
        <v>278</v>
      </c>
      <c r="C27" s="292" t="s">
        <v>244</v>
      </c>
      <c r="D27" s="292">
        <v>98.9</v>
      </c>
      <c r="E27" s="292">
        <v>98.9</v>
      </c>
      <c r="F27" s="1">
        <v>100</v>
      </c>
      <c r="G27" s="14"/>
    </row>
    <row r="28" spans="1:7" ht="17.25" customHeight="1">
      <c r="A28" s="528" t="s">
        <v>279</v>
      </c>
      <c r="B28" s="528"/>
      <c r="C28" s="528"/>
      <c r="D28" s="528"/>
      <c r="E28" s="528"/>
      <c r="F28" s="528"/>
      <c r="G28" s="528"/>
    </row>
    <row r="29" spans="1:7" ht="103.5" customHeight="1">
      <c r="A29" s="483" t="s">
        <v>275</v>
      </c>
      <c r="B29" s="483" t="s">
        <v>281</v>
      </c>
      <c r="C29" s="292" t="s">
        <v>244</v>
      </c>
      <c r="D29" s="292">
        <v>53.3</v>
      </c>
      <c r="E29" s="292">
        <v>63</v>
      </c>
      <c r="F29" s="1">
        <v>118.2</v>
      </c>
      <c r="G29" s="488"/>
    </row>
    <row r="30" spans="1:7" ht="90.75" customHeight="1">
      <c r="A30" s="483" t="s">
        <v>277</v>
      </c>
      <c r="B30" s="483" t="s">
        <v>283</v>
      </c>
      <c r="C30" s="292" t="s">
        <v>244</v>
      </c>
      <c r="D30" s="292">
        <v>25</v>
      </c>
      <c r="E30" s="292">
        <v>25</v>
      </c>
      <c r="F30" s="1">
        <v>100</v>
      </c>
      <c r="G30" s="14"/>
    </row>
    <row r="31" spans="1:7" ht="91.5" customHeight="1">
      <c r="A31" s="483" t="s">
        <v>280</v>
      </c>
      <c r="B31" s="483" t="s">
        <v>285</v>
      </c>
      <c r="C31" s="292" t="s">
        <v>244</v>
      </c>
      <c r="D31" s="292">
        <v>17</v>
      </c>
      <c r="E31" s="292">
        <v>17</v>
      </c>
      <c r="F31" s="1">
        <v>100</v>
      </c>
      <c r="G31" s="14"/>
    </row>
    <row r="32" spans="1:7" ht="77.25" customHeight="1">
      <c r="A32" s="483" t="s">
        <v>282</v>
      </c>
      <c r="B32" s="483" t="s">
        <v>287</v>
      </c>
      <c r="C32" s="292" t="s">
        <v>244</v>
      </c>
      <c r="D32" s="292">
        <v>20</v>
      </c>
      <c r="E32" s="292">
        <v>40</v>
      </c>
      <c r="F32" s="1">
        <v>200</v>
      </c>
      <c r="G32" s="487" t="s">
        <v>288</v>
      </c>
    </row>
    <row r="33" spans="1:7" ht="115.5" customHeight="1">
      <c r="A33" s="483" t="s">
        <v>284</v>
      </c>
      <c r="B33" s="483" t="s">
        <v>290</v>
      </c>
      <c r="C33" s="292" t="s">
        <v>244</v>
      </c>
      <c r="D33" s="292">
        <v>87</v>
      </c>
      <c r="E33" s="292">
        <v>87</v>
      </c>
      <c r="F33" s="1">
        <v>100</v>
      </c>
      <c r="G33" s="14"/>
    </row>
    <row r="34" spans="1:7" ht="39" customHeight="1">
      <c r="A34" s="483" t="s">
        <v>286</v>
      </c>
      <c r="B34" s="483" t="s">
        <v>292</v>
      </c>
      <c r="C34" s="292" t="s">
        <v>244</v>
      </c>
      <c r="D34" s="292">
        <v>102</v>
      </c>
      <c r="E34" s="292">
        <v>102</v>
      </c>
      <c r="F34" s="1">
        <v>100</v>
      </c>
      <c r="G34" s="14"/>
    </row>
    <row r="35" spans="1:7" ht="40.5" customHeight="1">
      <c r="A35" s="483" t="s">
        <v>289</v>
      </c>
      <c r="B35" s="483" t="s">
        <v>294</v>
      </c>
      <c r="C35" s="292" t="s">
        <v>244</v>
      </c>
      <c r="D35" s="292">
        <v>8</v>
      </c>
      <c r="E35" s="292">
        <v>0</v>
      </c>
      <c r="F35" s="1">
        <v>100</v>
      </c>
      <c r="G35" s="489" t="s">
        <v>295</v>
      </c>
    </row>
    <row r="36" spans="1:7" ht="17.25" customHeight="1">
      <c r="A36" s="528" t="s">
        <v>296</v>
      </c>
      <c r="B36" s="528"/>
      <c r="C36" s="528"/>
      <c r="D36" s="528"/>
      <c r="E36" s="528"/>
      <c r="F36" s="528"/>
      <c r="G36" s="528"/>
    </row>
    <row r="37" spans="1:7" ht="57.75" customHeight="1">
      <c r="A37" s="483" t="s">
        <v>291</v>
      </c>
      <c r="B37" s="483" t="s">
        <v>298</v>
      </c>
      <c r="C37" s="292" t="s">
        <v>244</v>
      </c>
      <c r="D37" s="292">
        <v>75</v>
      </c>
      <c r="E37" s="292">
        <v>82.1</v>
      </c>
      <c r="F37" s="1">
        <v>109.5</v>
      </c>
      <c r="G37" s="490" t="s">
        <v>299</v>
      </c>
    </row>
    <row r="38" spans="1:9" s="30" customFormat="1" ht="52.5" customHeight="1" thickBot="1">
      <c r="A38" s="277" t="s">
        <v>293</v>
      </c>
      <c r="B38" s="277" t="s">
        <v>301</v>
      </c>
      <c r="C38" s="276" t="s">
        <v>302</v>
      </c>
      <c r="D38" s="276">
        <v>1050</v>
      </c>
      <c r="E38" s="276">
        <v>1050</v>
      </c>
      <c r="F38" s="486">
        <v>100</v>
      </c>
      <c r="G38" s="487"/>
      <c r="I38"/>
    </row>
    <row r="39" spans="1:9" s="30" customFormat="1" ht="52.5" customHeight="1" thickBot="1">
      <c r="A39" s="277" t="s">
        <v>297</v>
      </c>
      <c r="B39" s="491" t="s">
        <v>304</v>
      </c>
      <c r="C39" s="492" t="s">
        <v>244</v>
      </c>
      <c r="D39" s="276">
        <v>15</v>
      </c>
      <c r="E39" s="276">
        <v>15</v>
      </c>
      <c r="F39" s="486">
        <v>100</v>
      </c>
      <c r="G39" s="487"/>
      <c r="I39"/>
    </row>
    <row r="40" spans="1:7" ht="89.25" customHeight="1">
      <c r="A40" s="483" t="s">
        <v>300</v>
      </c>
      <c r="B40" s="483" t="s">
        <v>210</v>
      </c>
      <c r="C40" s="292" t="s">
        <v>244</v>
      </c>
      <c r="D40" s="292">
        <v>35</v>
      </c>
      <c r="E40" s="292">
        <v>48.4</v>
      </c>
      <c r="F40" s="1">
        <v>138.3</v>
      </c>
      <c r="G40" s="490" t="s">
        <v>306</v>
      </c>
    </row>
    <row r="41" spans="1:7" ht="17.25" customHeight="1">
      <c r="A41" s="528" t="s">
        <v>307</v>
      </c>
      <c r="B41" s="528"/>
      <c r="C41" s="528"/>
      <c r="D41" s="528"/>
      <c r="E41" s="528"/>
      <c r="F41" s="528"/>
      <c r="G41" s="528"/>
    </row>
    <row r="42" spans="1:7" ht="39.75" customHeight="1">
      <c r="A42" s="483" t="s">
        <v>303</v>
      </c>
      <c r="B42" s="483" t="s">
        <v>309</v>
      </c>
      <c r="C42" s="292" t="s">
        <v>302</v>
      </c>
      <c r="D42" s="292">
        <v>4200</v>
      </c>
      <c r="E42" s="292">
        <v>4200</v>
      </c>
      <c r="F42" s="1">
        <v>100</v>
      </c>
      <c r="G42" s="14"/>
    </row>
    <row r="43" spans="1:7" ht="17.25" customHeight="1">
      <c r="A43" s="528" t="s">
        <v>310</v>
      </c>
      <c r="B43" s="528"/>
      <c r="C43" s="528"/>
      <c r="D43" s="528"/>
      <c r="E43" s="528"/>
      <c r="F43" s="528"/>
      <c r="G43" s="528"/>
    </row>
    <row r="44" spans="1:7" ht="52.5" customHeight="1">
      <c r="A44" s="483" t="s">
        <v>305</v>
      </c>
      <c r="B44" s="483" t="s">
        <v>312</v>
      </c>
      <c r="C44" s="292" t="s">
        <v>244</v>
      </c>
      <c r="D44" s="292">
        <v>83</v>
      </c>
      <c r="E44" s="292">
        <v>83</v>
      </c>
      <c r="F44" s="1">
        <v>100</v>
      </c>
      <c r="G44" s="14"/>
    </row>
    <row r="45" spans="1:7" ht="53.25" customHeight="1">
      <c r="A45" s="483" t="s">
        <v>308</v>
      </c>
      <c r="B45" s="483" t="s">
        <v>314</v>
      </c>
      <c r="C45" s="292" t="s">
        <v>244</v>
      </c>
      <c r="D45" s="292">
        <v>3</v>
      </c>
      <c r="E45" s="292">
        <v>3</v>
      </c>
      <c r="F45" s="1">
        <v>100</v>
      </c>
      <c r="G45" s="14"/>
    </row>
    <row r="46" spans="1:7" ht="17.25" customHeight="1">
      <c r="A46" s="528" t="s">
        <v>315</v>
      </c>
      <c r="B46" s="528"/>
      <c r="C46" s="528"/>
      <c r="D46" s="528"/>
      <c r="E46" s="528"/>
      <c r="F46" s="528"/>
      <c r="G46" s="528"/>
    </row>
    <row r="47" spans="1:7" ht="52.5" customHeight="1">
      <c r="A47" s="483" t="s">
        <v>311</v>
      </c>
      <c r="B47" s="483" t="s">
        <v>317</v>
      </c>
      <c r="C47" s="292" t="s">
        <v>244</v>
      </c>
      <c r="D47" s="292">
        <v>100</v>
      </c>
      <c r="E47" s="292">
        <v>100</v>
      </c>
      <c r="F47" s="1">
        <v>100</v>
      </c>
      <c r="G47" s="14"/>
    </row>
    <row r="48" spans="1:7" ht="27.75" customHeight="1">
      <c r="A48" s="483" t="s">
        <v>313</v>
      </c>
      <c r="B48" s="483" t="s">
        <v>319</v>
      </c>
      <c r="C48" s="292" t="s">
        <v>274</v>
      </c>
      <c r="D48" s="292">
        <v>5</v>
      </c>
      <c r="E48" s="292">
        <v>5</v>
      </c>
      <c r="F48" s="1">
        <v>100</v>
      </c>
      <c r="G48" s="14"/>
    </row>
    <row r="49" spans="1:7" ht="27.75" customHeight="1">
      <c r="A49" s="483" t="s">
        <v>316</v>
      </c>
      <c r="B49" s="483" t="s">
        <v>321</v>
      </c>
      <c r="C49" s="292" t="s">
        <v>274</v>
      </c>
      <c r="D49" s="292">
        <v>2100</v>
      </c>
      <c r="E49" s="292">
        <v>3242</v>
      </c>
      <c r="F49" s="1">
        <v>154.4</v>
      </c>
      <c r="G49" s="14" t="s">
        <v>322</v>
      </c>
    </row>
    <row r="50" spans="1:7" ht="65.25" customHeight="1">
      <c r="A50" s="483" t="s">
        <v>318</v>
      </c>
      <c r="B50" s="483" t="s">
        <v>324</v>
      </c>
      <c r="C50" s="292" t="s">
        <v>274</v>
      </c>
      <c r="D50" s="292">
        <v>45</v>
      </c>
      <c r="E50" s="292">
        <v>45</v>
      </c>
      <c r="F50" s="1">
        <v>100</v>
      </c>
      <c r="G50" s="14"/>
    </row>
    <row r="51" spans="1:7" ht="64.5" customHeight="1">
      <c r="A51" s="483" t="s">
        <v>320</v>
      </c>
      <c r="B51" s="483" t="s">
        <v>326</v>
      </c>
      <c r="C51" s="292" t="s">
        <v>244</v>
      </c>
      <c r="D51" s="292">
        <v>45</v>
      </c>
      <c r="E51" s="292">
        <v>45</v>
      </c>
      <c r="F51" s="1">
        <v>100</v>
      </c>
      <c r="G51" s="14"/>
    </row>
    <row r="52" spans="1:7" ht="66.75" customHeight="1">
      <c r="A52" s="483" t="s">
        <v>323</v>
      </c>
      <c r="B52" s="483" t="s">
        <v>328</v>
      </c>
      <c r="C52" s="292" t="s">
        <v>244</v>
      </c>
      <c r="D52" s="292">
        <v>80</v>
      </c>
      <c r="E52" s="292">
        <v>80</v>
      </c>
      <c r="F52" s="1">
        <v>100</v>
      </c>
      <c r="G52" s="14"/>
    </row>
    <row r="53" spans="1:7" ht="194.25" customHeight="1">
      <c r="A53" s="483" t="s">
        <v>325</v>
      </c>
      <c r="B53" s="483" t="s">
        <v>330</v>
      </c>
      <c r="C53" s="292" t="s">
        <v>274</v>
      </c>
      <c r="D53" s="292">
        <v>3</v>
      </c>
      <c r="E53" s="292">
        <v>5</v>
      </c>
      <c r="F53" s="1">
        <v>166.7</v>
      </c>
      <c r="G53" s="14" t="s">
        <v>331</v>
      </c>
    </row>
    <row r="54" spans="1:7" ht="51.75" customHeight="1">
      <c r="A54" s="483" t="s">
        <v>327</v>
      </c>
      <c r="B54" s="483" t="s">
        <v>333</v>
      </c>
      <c r="C54" s="292" t="s">
        <v>244</v>
      </c>
      <c r="D54" s="292">
        <v>80</v>
      </c>
      <c r="E54" s="292">
        <v>80</v>
      </c>
      <c r="F54" s="1">
        <v>100</v>
      </c>
      <c r="G54" s="14"/>
    </row>
    <row r="55" spans="1:7" ht="27" customHeight="1">
      <c r="A55" s="483" t="s">
        <v>329</v>
      </c>
      <c r="B55" s="501" t="s">
        <v>335</v>
      </c>
      <c r="C55" s="292" t="s">
        <v>244</v>
      </c>
      <c r="D55" s="292">
        <v>100</v>
      </c>
      <c r="E55" s="292">
        <v>102</v>
      </c>
      <c r="F55" s="1"/>
      <c r="G55" s="14"/>
    </row>
    <row r="56" spans="1:7" s="30" customFormat="1" ht="153.75" customHeight="1">
      <c r="A56" s="607" t="s">
        <v>332</v>
      </c>
      <c r="B56" s="607" t="s">
        <v>336</v>
      </c>
      <c r="C56" s="608" t="s">
        <v>337</v>
      </c>
      <c r="D56" s="608">
        <v>14.07</v>
      </c>
      <c r="E56" s="608"/>
      <c r="F56" s="609"/>
      <c r="G56" s="610" t="s">
        <v>356</v>
      </c>
    </row>
    <row r="57" spans="1:7" s="30" customFormat="1" ht="132" customHeight="1">
      <c r="A57" s="607" t="s">
        <v>334</v>
      </c>
      <c r="B57" s="607" t="s">
        <v>338</v>
      </c>
      <c r="C57" s="608" t="s">
        <v>339</v>
      </c>
      <c r="D57" s="608">
        <v>0.121</v>
      </c>
      <c r="E57" s="608"/>
      <c r="F57" s="609"/>
      <c r="G57" s="610" t="s">
        <v>357</v>
      </c>
    </row>
  </sheetData>
  <sheetProtection/>
  <mergeCells count="6">
    <mergeCell ref="A43:G43"/>
    <mergeCell ref="A46:G46"/>
    <mergeCell ref="A6:G6"/>
    <mergeCell ref="A41:G41"/>
    <mergeCell ref="A28:G28"/>
    <mergeCell ref="A36:G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90" zoomScaleNormal="90" zoomScalePageLayoutView="0" workbookViewId="0" topLeftCell="C92">
      <selection activeCell="A2" sqref="A2:K104"/>
    </sheetView>
  </sheetViews>
  <sheetFormatPr defaultColWidth="9.00390625" defaultRowHeight="12.75"/>
  <cols>
    <col min="1" max="1" width="60.375" style="5" customWidth="1"/>
    <col min="2" max="2" width="16.00390625" style="0" customWidth="1"/>
    <col min="3" max="3" width="9.25390625" style="0" customWidth="1"/>
    <col min="4" max="4" width="10.375" style="0" customWidth="1"/>
    <col min="5" max="5" width="2.75390625" style="0" customWidth="1"/>
    <col min="6" max="6" width="14.25390625" style="0" customWidth="1"/>
    <col min="7" max="7" width="20.00390625" style="282" customWidth="1"/>
    <col min="8" max="8" width="20.75390625" style="282" customWidth="1"/>
    <col min="9" max="9" width="16.625" style="11" customWidth="1"/>
    <col min="10" max="10" width="50.00390625" style="11" customWidth="1"/>
    <col min="11" max="11" width="8.00390625" style="0" customWidth="1"/>
    <col min="12" max="12" width="20.75390625" style="0" customWidth="1"/>
    <col min="13" max="13" width="18.375" style="0" customWidth="1"/>
  </cols>
  <sheetData>
    <row r="1" spans="1:10" ht="30.75" customHeight="1">
      <c r="A1" s="29"/>
      <c r="B1" s="30"/>
      <c r="C1" s="30"/>
      <c r="D1" s="30"/>
      <c r="E1" s="30"/>
      <c r="F1" s="30"/>
      <c r="I1" s="31"/>
      <c r="J1" s="31"/>
    </row>
    <row r="2" spans="1:10" ht="26.25" customHeight="1">
      <c r="A2" s="530" t="s">
        <v>355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0" ht="64.5" customHeight="1">
      <c r="A3" s="506" t="s">
        <v>96</v>
      </c>
      <c r="B3" s="531" t="s">
        <v>97</v>
      </c>
      <c r="C3" s="531" t="s">
        <v>98</v>
      </c>
      <c r="D3" s="531"/>
      <c r="E3" s="531" t="s">
        <v>99</v>
      </c>
      <c r="F3" s="531"/>
      <c r="G3" s="532" t="s">
        <v>115</v>
      </c>
      <c r="H3" s="532"/>
      <c r="I3" s="535" t="s">
        <v>116</v>
      </c>
      <c r="J3" s="535"/>
    </row>
    <row r="4" spans="1:10" ht="94.5">
      <c r="A4" s="506"/>
      <c r="B4" s="531"/>
      <c r="C4" s="3" t="s">
        <v>117</v>
      </c>
      <c r="D4" s="3" t="s">
        <v>118</v>
      </c>
      <c r="E4" s="3" t="s">
        <v>117</v>
      </c>
      <c r="F4" s="3" t="s">
        <v>118</v>
      </c>
      <c r="G4" s="283" t="s">
        <v>46</v>
      </c>
      <c r="H4" s="284" t="s">
        <v>122</v>
      </c>
      <c r="I4" s="8" t="s">
        <v>119</v>
      </c>
      <c r="J4" s="8" t="s">
        <v>120</v>
      </c>
    </row>
    <row r="5" spans="1:10" ht="15.75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284">
        <v>7</v>
      </c>
      <c r="H5" s="284">
        <v>8</v>
      </c>
      <c r="I5" s="8">
        <v>9</v>
      </c>
      <c r="J5" s="8">
        <v>10</v>
      </c>
    </row>
    <row r="6" spans="1:24" s="12" customFormat="1" ht="44.25" customHeight="1">
      <c r="A6" s="187" t="s">
        <v>123</v>
      </c>
      <c r="B6" s="36" t="s">
        <v>196</v>
      </c>
      <c r="C6" s="37"/>
      <c r="D6" s="38"/>
      <c r="E6" s="35"/>
      <c r="F6" s="35"/>
      <c r="G6" s="556">
        <f>'1. Сведения об объёмах финансир'!D36+'1. Сведения об объёмах финансир'!E36-'1. Сведения об объёмах финансир'!D35</f>
        <v>9156423.87</v>
      </c>
      <c r="H6" s="556">
        <f>'1. Сведения об объёмах финансир'!L36+'1. Сведения об объёмах финансир'!M36</f>
        <v>9145621.26488</v>
      </c>
      <c r="I6" s="35"/>
      <c r="J6" s="35"/>
      <c r="K6" s="12">
        <f>H6/G6</f>
        <v>0.9988202157006522</v>
      </c>
      <c r="L6">
        <f>H6/G6*100</f>
        <v>99.88202157006522</v>
      </c>
      <c r="M6"/>
      <c r="N6"/>
      <c r="O6"/>
      <c r="P6"/>
      <c r="Q6"/>
      <c r="R6"/>
      <c r="S6"/>
      <c r="T6"/>
      <c r="U6"/>
      <c r="V6"/>
      <c r="W6"/>
      <c r="X6"/>
    </row>
    <row r="7" spans="1:12" ht="63" customHeight="1">
      <c r="A7" s="393" t="str">
        <f>CONCATENATE('1. Сведения об объёмах финансир'!A7,'1. Сведения об объёмах финансир'!B7)</f>
        <v>1.Основное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v>
      </c>
      <c r="B7" s="394"/>
      <c r="C7" s="395"/>
      <c r="D7" s="395"/>
      <c r="E7" s="395"/>
      <c r="F7" s="395"/>
      <c r="G7" s="557">
        <f>'1. Сведения об объёмах финансир'!D7+'1. Сведения об объёмах финансир'!E7</f>
        <v>5619629.18</v>
      </c>
      <c r="H7" s="557">
        <f>'1. Сведения об объёмах финансир'!L7+'1. Сведения об объёмах финансир'!M7</f>
        <v>5619615.76336</v>
      </c>
      <c r="I7" s="396"/>
      <c r="J7" s="396"/>
      <c r="K7" s="12">
        <f aca="true" t="shared" si="0" ref="K7:K70">H7/G7</f>
        <v>0.9999976125399791</v>
      </c>
      <c r="L7">
        <f aca="true" t="shared" si="1" ref="L7:L70">H7/G7*100</f>
        <v>99.9997612539979</v>
      </c>
    </row>
    <row r="8" spans="1:12" ht="90" customHeight="1">
      <c r="A8" s="123" t="str">
        <f>CONCATENATE('1. Сведения об объёмах финансир'!A8,'1. Сведения об объёмах финансир'!B8)</f>
        <v>1.1.Предоставление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v>
      </c>
      <c r="B8" s="2" t="s">
        <v>215</v>
      </c>
      <c r="C8" s="3" t="s">
        <v>48</v>
      </c>
      <c r="D8" s="3" t="s">
        <v>49</v>
      </c>
      <c r="E8" s="26"/>
      <c r="F8" s="26"/>
      <c r="G8" s="558">
        <f>'1. Сведения об объёмах финансир'!E8</f>
        <v>5597752.58</v>
      </c>
      <c r="H8" s="558">
        <f>'1. Сведения об объёмах финансир'!M8</f>
        <v>5597752.58</v>
      </c>
      <c r="I8" s="197" t="s">
        <v>55</v>
      </c>
      <c r="J8" s="176" t="s">
        <v>47</v>
      </c>
      <c r="K8" s="12">
        <f t="shared" si="0"/>
        <v>1</v>
      </c>
      <c r="L8">
        <f t="shared" si="1"/>
        <v>100</v>
      </c>
    </row>
    <row r="9" spans="1:12" ht="118.5" customHeight="1">
      <c r="A9" s="123" t="str">
        <f>CONCATENATE('1. Сведения об объёмах финансир'!A9,'1.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9" s="2" t="s">
        <v>215</v>
      </c>
      <c r="C9" s="3" t="s">
        <v>48</v>
      </c>
      <c r="D9" s="3" t="s">
        <v>49</v>
      </c>
      <c r="E9" s="26"/>
      <c r="F9" s="26"/>
      <c r="G9" s="558">
        <f>'1. Сведения об объёмах финансир'!E9</f>
        <v>5143.6</v>
      </c>
      <c r="H9" s="558">
        <f>'1. Сведения об объёмах финансир'!M9</f>
        <v>5143.6</v>
      </c>
      <c r="I9" s="197" t="s">
        <v>56</v>
      </c>
      <c r="J9" s="289" t="s">
        <v>345</v>
      </c>
      <c r="K9" s="12">
        <f t="shared" si="0"/>
        <v>1</v>
      </c>
      <c r="L9">
        <f t="shared" si="1"/>
        <v>100</v>
      </c>
    </row>
    <row r="10" spans="1:12" ht="135.75" customHeight="1">
      <c r="A10" s="123" t="str">
        <f>CONCATENATE('1. Сведения об объёмах финансир'!A10,'1.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0" s="2" t="s">
        <v>196</v>
      </c>
      <c r="C10" s="3" t="s">
        <v>48</v>
      </c>
      <c r="D10" s="3" t="s">
        <v>49</v>
      </c>
      <c r="E10" s="26"/>
      <c r="F10" s="26"/>
      <c r="G10" s="558">
        <f>'1. Сведения об объёмах финансир'!E10</f>
        <v>510.8</v>
      </c>
      <c r="H10" s="558">
        <f>'1. Сведения об объёмах финансир'!M10</f>
        <v>506.13936</v>
      </c>
      <c r="I10" s="190" t="s">
        <v>57</v>
      </c>
      <c r="J10" s="190" t="s">
        <v>171</v>
      </c>
      <c r="K10" s="12">
        <f t="shared" si="0"/>
        <v>0.9908758026624902</v>
      </c>
      <c r="L10">
        <f t="shared" si="1"/>
        <v>99.08758026624902</v>
      </c>
    </row>
    <row r="11" spans="1:12" ht="71.25" customHeight="1">
      <c r="A11" s="123" t="str">
        <f>CONCATENATE('1. Сведения об объёмах финансир'!A11,'1.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v>
      </c>
      <c r="B11" s="2" t="s">
        <v>196</v>
      </c>
      <c r="C11" s="3" t="s">
        <v>48</v>
      </c>
      <c r="D11" s="3" t="s">
        <v>49</v>
      </c>
      <c r="E11" s="26"/>
      <c r="F11" s="26"/>
      <c r="G11" s="558">
        <f>'1. Сведения об объёмах финансир'!E11</f>
        <v>8222.2</v>
      </c>
      <c r="H11" s="558">
        <f>'1. Сведения об объёмах финансир'!M11</f>
        <v>8213.444</v>
      </c>
      <c r="I11" s="190" t="s">
        <v>57</v>
      </c>
      <c r="J11" s="190" t="s">
        <v>346</v>
      </c>
      <c r="K11" s="12">
        <f t="shared" si="0"/>
        <v>0.9989350782029139</v>
      </c>
      <c r="L11">
        <f t="shared" si="1"/>
        <v>99.89350782029139</v>
      </c>
    </row>
    <row r="12" spans="1:12" ht="96.75" customHeight="1">
      <c r="A12" s="123" t="str">
        <f>CONCATENATE('1. Сведения об объёмах финансир'!A12,'1. Сведения об объёмах финансир'!B12)</f>
        <v>1.5.Предоставление бюджетам муниципальных районов и городских округов Ульяновской области субсидий из областного бюджета в целях софинансирования расходных обязательств, возникающих в связи с обеспечением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"Математика"</v>
      </c>
      <c r="B12" s="2" t="s">
        <v>215</v>
      </c>
      <c r="C12" s="3" t="s">
        <v>48</v>
      </c>
      <c r="D12" s="3" t="s">
        <v>49</v>
      </c>
      <c r="E12" s="26"/>
      <c r="F12" s="26"/>
      <c r="G12" s="558">
        <f>'1. Сведения об объёмах финансир'!E12</f>
        <v>8000</v>
      </c>
      <c r="H12" s="558">
        <f>'1. Сведения об объёмах финансир'!M12</f>
        <v>8000</v>
      </c>
      <c r="I12" s="190"/>
      <c r="J12" s="190" t="s">
        <v>236</v>
      </c>
      <c r="K12" s="12">
        <f t="shared" si="0"/>
        <v>1</v>
      </c>
      <c r="L12">
        <f t="shared" si="1"/>
        <v>100</v>
      </c>
    </row>
    <row r="13" spans="1:12" ht="33" customHeight="1">
      <c r="A13" s="393" t="str">
        <f>CONCATENATE('1. Сведения об объёмах финансир'!A13,'1. Сведения об объёмах финансир'!B13)</f>
        <v>2.Основное мероприятие "Создание условий для обучения детей с ограниченными возможностями здоровья"</v>
      </c>
      <c r="B13" s="397" t="str">
        <f>'1. Сведения об объёмах финансир'!C13</f>
        <v>Министерство</v>
      </c>
      <c r="C13" s="398"/>
      <c r="D13" s="398"/>
      <c r="E13" s="398"/>
      <c r="F13" s="398"/>
      <c r="G13" s="557">
        <f>'1. Сведения об объёмах финансир'!D13+'1. Сведения об объёмах финансир'!E13</f>
        <v>22530.9</v>
      </c>
      <c r="H13" s="557">
        <f>'1. Сведения об объёмах финансир'!L13+'1. Сведения об объёмах финансир'!M13</f>
        <v>22529.20993</v>
      </c>
      <c r="I13" s="399"/>
      <c r="J13" s="399"/>
      <c r="K13" s="12">
        <f t="shared" si="0"/>
        <v>0.9999249887931685</v>
      </c>
      <c r="L13">
        <f t="shared" si="1"/>
        <v>99.99249887931686</v>
      </c>
    </row>
    <row r="14" spans="1:12" ht="16.5" customHeight="1">
      <c r="A14" s="279" t="s">
        <v>138</v>
      </c>
      <c r="B14" s="59"/>
      <c r="C14" s="57"/>
      <c r="D14" s="57"/>
      <c r="E14" s="57"/>
      <c r="F14" s="57"/>
      <c r="G14" s="559">
        <f>'1. Сведения об объёмах финансир'!D13</f>
        <v>10716.5</v>
      </c>
      <c r="H14" s="559">
        <f>'1. Сведения об объёмах финансир'!L13</f>
        <v>10716.44215</v>
      </c>
      <c r="I14" s="176"/>
      <c r="J14" s="176"/>
      <c r="K14" s="12">
        <f t="shared" si="0"/>
        <v>0.9999946017822984</v>
      </c>
      <c r="L14">
        <f t="shared" si="1"/>
        <v>99.99946017822984</v>
      </c>
    </row>
    <row r="15" spans="1:12" ht="25.5" customHeight="1">
      <c r="A15" s="173" t="s">
        <v>139</v>
      </c>
      <c r="B15" s="59"/>
      <c r="C15" s="57"/>
      <c r="D15" s="57"/>
      <c r="E15" s="57"/>
      <c r="F15" s="57"/>
      <c r="G15" s="559">
        <f>'1. Сведения об объёмах финансир'!E13</f>
        <v>11814.4</v>
      </c>
      <c r="H15" s="559">
        <f>'1. Сведения об объёмах финансир'!M13</f>
        <v>11812.76778</v>
      </c>
      <c r="I15" s="176"/>
      <c r="J15" s="176"/>
      <c r="K15" s="12">
        <f t="shared" si="0"/>
        <v>0.9998618448672807</v>
      </c>
      <c r="L15">
        <f t="shared" si="1"/>
        <v>99.98618448672806</v>
      </c>
    </row>
    <row r="16" spans="1:12" ht="90.75" customHeight="1">
      <c r="A16" s="123" t="str">
        <f>CONCATENATE('1. Сведения об объёмах финансир'!A14,'1. Сведения об объёмах финансир'!B14)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v>
      </c>
      <c r="B16" s="2" t="s">
        <v>196</v>
      </c>
      <c r="C16" s="3" t="s">
        <v>48</v>
      </c>
      <c r="D16" s="3" t="s">
        <v>49</v>
      </c>
      <c r="E16" s="26"/>
      <c r="F16" s="26"/>
      <c r="G16" s="558">
        <f>'1. Сведения об объёмах финансир'!E14</f>
        <v>7437.2</v>
      </c>
      <c r="H16" s="558">
        <f>'1. Сведения об объёмах финансир'!M14</f>
        <v>7435.62942</v>
      </c>
      <c r="I16" s="176" t="s">
        <v>146</v>
      </c>
      <c r="J16" s="190" t="s">
        <v>167</v>
      </c>
      <c r="K16" s="12">
        <f t="shared" si="0"/>
        <v>0.99978882106169</v>
      </c>
      <c r="L16">
        <f t="shared" si="1"/>
        <v>99.978882106169</v>
      </c>
    </row>
    <row r="17" spans="1:12" ht="147" customHeight="1">
      <c r="A17" s="402" t="s">
        <v>237</v>
      </c>
      <c r="B17" s="69" t="s">
        <v>204</v>
      </c>
      <c r="C17" s="249" t="s">
        <v>103</v>
      </c>
      <c r="D17" s="249" t="s">
        <v>49</v>
      </c>
      <c r="E17" s="250"/>
      <c r="F17" s="250"/>
      <c r="G17" s="560">
        <f>'1. Сведения об объёмах финансир'!D15+'1. Сведения об объёмах финансир'!E15</f>
        <v>15093.7</v>
      </c>
      <c r="H17" s="560">
        <f>'1. Сведения об объёмах финансир'!L15+'1. Сведения об объёмах финансир'!M15</f>
        <v>15093.58051</v>
      </c>
      <c r="I17" s="177" t="s">
        <v>141</v>
      </c>
      <c r="J17" s="298" t="s">
        <v>238</v>
      </c>
      <c r="K17" s="12">
        <f t="shared" si="0"/>
        <v>0.9999920834520362</v>
      </c>
      <c r="L17">
        <f t="shared" si="1"/>
        <v>99.99920834520361</v>
      </c>
    </row>
    <row r="18" spans="1:12" ht="16.5" customHeight="1">
      <c r="A18" s="172" t="s">
        <v>138</v>
      </c>
      <c r="B18" s="1"/>
      <c r="C18" s="3"/>
      <c r="D18" s="3"/>
      <c r="E18" s="26"/>
      <c r="F18" s="26"/>
      <c r="G18" s="558">
        <f>'1. Сведения об объёмах финансир'!D15</f>
        <v>10716.5</v>
      </c>
      <c r="H18" s="558">
        <f>'1. Сведения об объёмах финансир'!L15</f>
        <v>10716.44215</v>
      </c>
      <c r="I18" s="176"/>
      <c r="J18" s="297"/>
      <c r="K18" s="12">
        <f t="shared" si="0"/>
        <v>0.9999946017822984</v>
      </c>
      <c r="L18">
        <f t="shared" si="1"/>
        <v>99.99946017822984</v>
      </c>
    </row>
    <row r="19" spans="1:12" ht="15" customHeight="1">
      <c r="A19" s="172" t="s">
        <v>139</v>
      </c>
      <c r="B19" s="1"/>
      <c r="C19" s="3"/>
      <c r="D19" s="3"/>
      <c r="E19" s="26"/>
      <c r="F19" s="26"/>
      <c r="G19" s="558">
        <f>'1. Сведения об объёмах финансир'!E15</f>
        <v>4377.2</v>
      </c>
      <c r="H19" s="558">
        <f>'1. Сведения об объёмах финансир'!M15</f>
        <v>4377.13836</v>
      </c>
      <c r="I19" s="176"/>
      <c r="J19" s="297"/>
      <c r="K19" s="12">
        <f t="shared" si="0"/>
        <v>0.9999859179384082</v>
      </c>
      <c r="L19">
        <f t="shared" si="1"/>
        <v>99.99859179384082</v>
      </c>
    </row>
    <row r="20" spans="1:12" ht="32.25" customHeight="1">
      <c r="A20" s="400" t="str">
        <f>CONCATENATE('1. Сведения об объёмах финансир'!A16,'1. Сведения об объёмах финансир'!B16)</f>
        <v>3.Основное мероприятие "Развитие кадрового потенциала системы общего образования"</v>
      </c>
      <c r="B20" s="401" t="str">
        <f>'1. Сведения об объёмах финансир'!C16</f>
        <v>Министерство</v>
      </c>
      <c r="C20" s="403"/>
      <c r="D20" s="403"/>
      <c r="E20" s="403"/>
      <c r="F20" s="403"/>
      <c r="G20" s="561">
        <f>'1. Сведения об объёмах финансир'!E16</f>
        <v>22775.3</v>
      </c>
      <c r="H20" s="562">
        <f>'1. Сведения об объёмах финансир'!M16</f>
        <v>22462.56</v>
      </c>
      <c r="I20" s="404"/>
      <c r="J20" s="404"/>
      <c r="K20" s="12">
        <f t="shared" si="0"/>
        <v>0.9862684574956203</v>
      </c>
      <c r="L20">
        <f t="shared" si="1"/>
        <v>98.62684574956204</v>
      </c>
    </row>
    <row r="21" spans="1:12" ht="81" customHeight="1">
      <c r="A21" s="123" t="str">
        <f>CONCATENATE('1. Сведения об объёмах финансир'!A17,'1. Сведения об объёмах финансир'!B17)</f>
        <v>3.1.Предоставление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v>
      </c>
      <c r="B21" s="292" t="s">
        <v>196</v>
      </c>
      <c r="C21" s="3" t="s">
        <v>48</v>
      </c>
      <c r="D21" s="3" t="s">
        <v>49</v>
      </c>
      <c r="E21" s="26"/>
      <c r="F21" s="26"/>
      <c r="G21" s="563">
        <f>'1. Сведения об объёмах финансир'!E17</f>
        <v>22475.3</v>
      </c>
      <c r="H21" s="563">
        <f>'1. Сведения об объёмах финансир'!M17</f>
        <v>22462.56</v>
      </c>
      <c r="I21" s="190" t="s">
        <v>147</v>
      </c>
      <c r="J21" s="190" t="s">
        <v>38</v>
      </c>
      <c r="K21" s="12">
        <f t="shared" si="0"/>
        <v>0.9994331555084917</v>
      </c>
      <c r="L21">
        <f t="shared" si="1"/>
        <v>99.94331555084916</v>
      </c>
    </row>
    <row r="22" spans="1:12" ht="41.25" customHeight="1">
      <c r="A22" s="123" t="str">
        <f>CONCATENATE('1. Сведения об объёмах финансир'!A18,'1. Сведения об объёмах финансир'!B18)</f>
        <v>3.2.Выплата денежного поощрения лучшим учителям образовательных организаций, реализующих образовательные программы начального общего, основного общего и среднего общего образования</v>
      </c>
      <c r="B22" s="406" t="s">
        <v>196</v>
      </c>
      <c r="C22" s="3"/>
      <c r="D22" s="3"/>
      <c r="E22" s="26"/>
      <c r="F22" s="26"/>
      <c r="G22" s="564">
        <f>'1. Сведения об объёмах финансир'!E18</f>
        <v>300</v>
      </c>
      <c r="H22" s="563">
        <f>'1. Сведения об объёмах финансир'!M18</f>
        <v>0</v>
      </c>
      <c r="I22" s="190"/>
      <c r="J22" s="190"/>
      <c r="K22" s="12">
        <f t="shared" si="0"/>
        <v>0</v>
      </c>
      <c r="L22">
        <f t="shared" si="1"/>
        <v>0</v>
      </c>
    </row>
    <row r="23" spans="1:12" ht="42.75">
      <c r="A23" s="393" t="str">
        <f>CONCATENATE('1. Сведения об объёмах финансир'!A19,'1. Сведения об объёмах финансир'!B19)</f>
        <v>4.Основное мероприятие "Содействие развитию начального общего, основного общего и среднего общего образования"</v>
      </c>
      <c r="B23" s="397" t="str">
        <f>'1. Сведения об объёмах финансир'!C19</f>
        <v>Министерство</v>
      </c>
      <c r="C23" s="398"/>
      <c r="D23" s="398"/>
      <c r="E23" s="398"/>
      <c r="F23" s="398"/>
      <c r="G23" s="565">
        <f>'1. Сведения об объёмах финансир'!D19+'1. Сведения об объёмах финансир'!E19</f>
        <v>140864.28</v>
      </c>
      <c r="H23" s="566">
        <f>'1. Сведения об объёмах финансир'!L19+'1. Сведения об объёмах финансир'!M19</f>
        <v>139551.52967</v>
      </c>
      <c r="I23" s="405"/>
      <c r="J23" s="399"/>
      <c r="K23" s="12">
        <f t="shared" si="0"/>
        <v>0.9906807436917293</v>
      </c>
      <c r="L23">
        <f t="shared" si="1"/>
        <v>99.06807436917293</v>
      </c>
    </row>
    <row r="24" spans="1:12" ht="60" customHeight="1">
      <c r="A24" s="544" t="s">
        <v>216</v>
      </c>
      <c r="B24" s="197" t="str">
        <f>'1. Сведения об объёмах финансир'!C20</f>
        <v>Министерство</v>
      </c>
      <c r="C24" s="3" t="s">
        <v>51</v>
      </c>
      <c r="D24" s="3" t="s">
        <v>49</v>
      </c>
      <c r="E24" s="26"/>
      <c r="F24" s="288"/>
      <c r="G24" s="567">
        <f>'1. Сведения об объёмах финансир'!E20</f>
        <v>9137.3</v>
      </c>
      <c r="H24" s="568">
        <f>'1. Сведения об объёмах финансир'!M20</f>
        <v>9107.29008</v>
      </c>
      <c r="I24" s="536" t="s">
        <v>43</v>
      </c>
      <c r="J24" s="541" t="s">
        <v>344</v>
      </c>
      <c r="K24" s="12">
        <f t="shared" si="0"/>
        <v>0.9967156687424077</v>
      </c>
      <c r="L24">
        <f t="shared" si="1"/>
        <v>99.67156687424077</v>
      </c>
    </row>
    <row r="25" spans="1:12" ht="408.75" customHeight="1">
      <c r="A25" s="545"/>
      <c r="B25" s="197" t="str">
        <f>'1. Сведения об объёмах финансир'!C21</f>
        <v>Министерство промышленности, строительства, жилищно-коммунального комплекса и транспорта Ульяновской области (далее - Министерство строительства)</v>
      </c>
      <c r="C25" s="3"/>
      <c r="D25" s="3"/>
      <c r="E25" s="26"/>
      <c r="F25" s="288"/>
      <c r="G25" s="568">
        <f>'1. Сведения об объёмах финансир'!E21</f>
        <v>77359.28</v>
      </c>
      <c r="H25" s="568">
        <f>'1. Сведения об объёмах финансир'!M21</f>
        <v>76076.53959</v>
      </c>
      <c r="I25" s="536"/>
      <c r="J25" s="541"/>
      <c r="K25" s="12">
        <f t="shared" si="0"/>
        <v>0.9834184029375661</v>
      </c>
      <c r="L25">
        <f t="shared" si="1"/>
        <v>98.3418402937566</v>
      </c>
    </row>
    <row r="26" spans="1:12" ht="108" customHeight="1">
      <c r="A26" s="123" t="s">
        <v>1</v>
      </c>
      <c r="B26" s="2" t="str">
        <f>'1. Сведения об объёмах финансир'!C22</f>
        <v>Министерство</v>
      </c>
      <c r="C26" s="3" t="s">
        <v>142</v>
      </c>
      <c r="D26" s="3" t="s">
        <v>49</v>
      </c>
      <c r="E26" s="26"/>
      <c r="F26" s="26"/>
      <c r="G26" s="569">
        <f>'1. Сведения об объёмах финансир'!E22</f>
        <v>36946.4</v>
      </c>
      <c r="H26" s="558">
        <f>'1. Сведения об объёмах финансир'!M22</f>
        <v>36946.4</v>
      </c>
      <c r="I26" s="123" t="s">
        <v>143</v>
      </c>
      <c r="J26" s="281" t="s">
        <v>233</v>
      </c>
      <c r="K26" s="12">
        <f t="shared" si="0"/>
        <v>1</v>
      </c>
      <c r="L26">
        <f t="shared" si="1"/>
        <v>100</v>
      </c>
    </row>
    <row r="27" spans="1:12" ht="284.25" customHeight="1">
      <c r="A27" s="188" t="s">
        <v>2</v>
      </c>
      <c r="B27" s="248" t="s">
        <v>203</v>
      </c>
      <c r="C27" s="249" t="s">
        <v>142</v>
      </c>
      <c r="D27" s="249" t="s">
        <v>49</v>
      </c>
      <c r="E27" s="250"/>
      <c r="F27" s="250"/>
      <c r="G27" s="560">
        <f>'1. Сведения об объёмах финансир'!D23+'1. Сведения об объёмах финансир'!E23</f>
        <v>17421.3</v>
      </c>
      <c r="H27" s="560">
        <f>'1. Сведения об объёмах финансир'!M23+'1. Сведения об объёмах финансир'!L23</f>
        <v>17421.3</v>
      </c>
      <c r="I27" s="311" t="s">
        <v>140</v>
      </c>
      <c r="J27" s="289" t="s">
        <v>234</v>
      </c>
      <c r="K27" s="12">
        <f t="shared" si="0"/>
        <v>1</v>
      </c>
      <c r="L27">
        <f t="shared" si="1"/>
        <v>100</v>
      </c>
    </row>
    <row r="28" spans="1:12" ht="19.5" customHeight="1">
      <c r="A28" s="291" t="s">
        <v>138</v>
      </c>
      <c r="B28" s="51"/>
      <c r="C28" s="56"/>
      <c r="D28" s="56"/>
      <c r="E28" s="57"/>
      <c r="F28" s="57"/>
      <c r="G28" s="570">
        <f>'1. Сведения об объёмах финансир'!D23</f>
        <v>12369.1</v>
      </c>
      <c r="H28" s="570">
        <f>'1. Сведения об объёмах финансир'!L23</f>
        <v>12369.1</v>
      </c>
      <c r="I28" s="175"/>
      <c r="J28" s="176"/>
      <c r="K28" s="12">
        <f t="shared" si="0"/>
        <v>1</v>
      </c>
      <c r="L28">
        <f t="shared" si="1"/>
        <v>100</v>
      </c>
    </row>
    <row r="29" spans="1:12" ht="18" customHeight="1">
      <c r="A29" s="291" t="s">
        <v>139</v>
      </c>
      <c r="B29" s="51"/>
      <c r="C29" s="56"/>
      <c r="D29" s="56"/>
      <c r="E29" s="57"/>
      <c r="F29" s="57"/>
      <c r="G29" s="570">
        <f>'1. Сведения об объёмах финансир'!E23</f>
        <v>5052.2</v>
      </c>
      <c r="H29" s="570">
        <f>'1. Сведения об объёмах финансир'!M23</f>
        <v>5052.2</v>
      </c>
      <c r="I29" s="175"/>
      <c r="J29" s="176"/>
      <c r="K29" s="12">
        <f t="shared" si="0"/>
        <v>1</v>
      </c>
      <c r="L29">
        <f t="shared" si="1"/>
        <v>100</v>
      </c>
    </row>
    <row r="30" spans="1:12" ht="28.5">
      <c r="A30" s="393" t="str">
        <f>CONCATENATE('1. Сведения об объёмах финансир'!A24,'1. Сведения об объёмах финансир'!B24)</f>
        <v>5.Основное мероприятие "Содействие развитию дошкольного образования"</v>
      </c>
      <c r="B30" s="397" t="str">
        <f>'1. Сведения об объёмах финансир'!C24</f>
        <v>Министерство</v>
      </c>
      <c r="C30" s="398"/>
      <c r="D30" s="398"/>
      <c r="E30" s="398"/>
      <c r="F30" s="398"/>
      <c r="G30" s="571">
        <f>'1. Сведения об объёмах финансир'!E24</f>
        <v>3232223.01</v>
      </c>
      <c r="H30" s="571">
        <f>'1. Сведения об объёмах финансир'!M24</f>
        <v>3223061.0019199993</v>
      </c>
      <c r="I30" s="399"/>
      <c r="J30" s="399"/>
      <c r="K30" s="12">
        <f t="shared" si="0"/>
        <v>0.9971654158603368</v>
      </c>
      <c r="L30">
        <f t="shared" si="1"/>
        <v>99.71654158603369</v>
      </c>
    </row>
    <row r="31" spans="1:12" ht="180" customHeight="1">
      <c r="A31" s="546" t="s">
        <v>218</v>
      </c>
      <c r="B31" s="2" t="s">
        <v>206</v>
      </c>
      <c r="C31" s="3" t="s">
        <v>48</v>
      </c>
      <c r="D31" s="3" t="s">
        <v>49</v>
      </c>
      <c r="E31" s="26"/>
      <c r="F31" s="26"/>
      <c r="G31" s="572">
        <f>'1. Сведения об объёмах финансир'!E25</f>
        <v>32894.76</v>
      </c>
      <c r="H31" s="558">
        <f>'1. Сведения об объёмах финансир'!M25</f>
        <v>32780.29216</v>
      </c>
      <c r="I31" s="175" t="s">
        <v>43</v>
      </c>
      <c r="J31" s="292" t="s">
        <v>349</v>
      </c>
      <c r="K31" s="12">
        <f t="shared" si="0"/>
        <v>0.9965201801137931</v>
      </c>
      <c r="L31">
        <f t="shared" si="1"/>
        <v>99.65201801137931</v>
      </c>
    </row>
    <row r="32" spans="1:12" ht="75.75" customHeight="1">
      <c r="A32" s="547"/>
      <c r="B32" s="2" t="s">
        <v>217</v>
      </c>
      <c r="C32" s="3" t="s">
        <v>48</v>
      </c>
      <c r="D32" s="3" t="s">
        <v>49</v>
      </c>
      <c r="E32" s="26"/>
      <c r="F32" s="26"/>
      <c r="G32" s="572">
        <f>'1. Сведения об объёмах финансир'!E26</f>
        <v>426.2</v>
      </c>
      <c r="H32" s="558">
        <f>'1. Сведения об объёмах финансир'!M26</f>
        <v>426.2</v>
      </c>
      <c r="I32" s="175"/>
      <c r="J32" s="292" t="s">
        <v>350</v>
      </c>
      <c r="K32" s="12">
        <f t="shared" si="0"/>
        <v>1</v>
      </c>
      <c r="L32">
        <f t="shared" si="1"/>
        <v>100</v>
      </c>
    </row>
    <row r="33" spans="1:12" ht="80.25" customHeight="1">
      <c r="A33" s="123" t="s">
        <v>179</v>
      </c>
      <c r="B33" s="2" t="s">
        <v>215</v>
      </c>
      <c r="C33" s="3" t="s">
        <v>48</v>
      </c>
      <c r="D33" s="3" t="s">
        <v>49</v>
      </c>
      <c r="E33" s="26"/>
      <c r="F33" s="26"/>
      <c r="G33" s="572">
        <f>'1. Сведения об объёмах финансир'!E27</f>
        <v>2791298.3</v>
      </c>
      <c r="H33" s="558">
        <f>'1. Сведения об объёмах финансир'!M27</f>
        <v>2791298.3</v>
      </c>
      <c r="I33" s="175" t="s">
        <v>101</v>
      </c>
      <c r="J33" s="176" t="s">
        <v>36</v>
      </c>
      <c r="K33" s="12">
        <f t="shared" si="0"/>
        <v>1</v>
      </c>
      <c r="L33">
        <f t="shared" si="1"/>
        <v>100</v>
      </c>
    </row>
    <row r="34" spans="1:12" ht="111" customHeight="1">
      <c r="A34" s="123" t="s">
        <v>37</v>
      </c>
      <c r="B34" s="2" t="s">
        <v>215</v>
      </c>
      <c r="C34" s="3" t="s">
        <v>142</v>
      </c>
      <c r="D34" s="3" t="s">
        <v>49</v>
      </c>
      <c r="E34" s="26"/>
      <c r="F34" s="26"/>
      <c r="G34" s="573">
        <f>'1. Сведения об объёмах финансир'!E28</f>
        <v>10301.2</v>
      </c>
      <c r="H34" s="558">
        <f>'1. Сведения об объёмах финансир'!M28</f>
        <v>10301.2</v>
      </c>
      <c r="I34" s="176" t="s">
        <v>44</v>
      </c>
      <c r="J34" s="190" t="s">
        <v>347</v>
      </c>
      <c r="K34" s="12">
        <f t="shared" si="0"/>
        <v>1</v>
      </c>
      <c r="L34">
        <f t="shared" si="1"/>
        <v>100</v>
      </c>
    </row>
    <row r="35" spans="1:12" ht="144" customHeight="1">
      <c r="A35" s="546" t="s">
        <v>219</v>
      </c>
      <c r="B35" s="2" t="s">
        <v>220</v>
      </c>
      <c r="C35" s="3" t="s">
        <v>48</v>
      </c>
      <c r="D35" s="3" t="s">
        <v>49</v>
      </c>
      <c r="E35" s="26"/>
      <c r="F35" s="26"/>
      <c r="G35" s="558">
        <f>'1. Сведения об объёмах финансир'!E29</f>
        <v>97359.81</v>
      </c>
      <c r="H35" s="558">
        <f>'1. Сведения об объёмах финансир'!M29</f>
        <v>91635.24942</v>
      </c>
      <c r="I35" s="176" t="s">
        <v>53</v>
      </c>
      <c r="J35" s="289" t="s">
        <v>235</v>
      </c>
      <c r="K35" s="12">
        <f t="shared" si="0"/>
        <v>0.9412020156982639</v>
      </c>
      <c r="L35">
        <f t="shared" si="1"/>
        <v>94.12020156982639</v>
      </c>
    </row>
    <row r="36" spans="1:12" ht="20.25" customHeight="1">
      <c r="A36" s="547"/>
      <c r="B36" s="2" t="s">
        <v>63</v>
      </c>
      <c r="C36" s="3"/>
      <c r="D36" s="3"/>
      <c r="E36" s="26"/>
      <c r="F36" s="26"/>
      <c r="G36" s="558">
        <f>'1. Сведения об объёмах финансир'!E30</f>
        <v>25406.14</v>
      </c>
      <c r="H36" s="558">
        <f>'1. Сведения об объёмах финансир'!M30</f>
        <v>23602.49687</v>
      </c>
      <c r="I36" s="176"/>
      <c r="J36" s="176"/>
      <c r="K36" s="12">
        <f t="shared" si="0"/>
        <v>0.9290075891103489</v>
      </c>
      <c r="L36">
        <f t="shared" si="1"/>
        <v>92.90075891103488</v>
      </c>
    </row>
    <row r="37" spans="1:12" ht="105" customHeight="1">
      <c r="A37" s="123" t="str">
        <f>CONCATENATE('1. Сведения об объёмах финансир'!A31,'1. Сведения об объёмах финансир'!B31)</f>
        <v>5.5.Предоставление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37" s="2" t="s">
        <v>196</v>
      </c>
      <c r="C37" s="3" t="s">
        <v>48</v>
      </c>
      <c r="D37" s="3" t="s">
        <v>49</v>
      </c>
      <c r="E37" s="26"/>
      <c r="F37" s="26"/>
      <c r="G37" s="558">
        <f>'1. Сведения об объёмах финансир'!E31</f>
        <v>263899.3</v>
      </c>
      <c r="H37" s="558">
        <f>'1. Сведения об объёмах финансир'!M31</f>
        <v>263898.53</v>
      </c>
      <c r="I37" s="175" t="s">
        <v>102</v>
      </c>
      <c r="J37" s="8" t="s">
        <v>26</v>
      </c>
      <c r="K37" s="12">
        <f t="shared" si="0"/>
        <v>0.9999970822203774</v>
      </c>
      <c r="L37">
        <f t="shared" si="1"/>
        <v>99.99970822203774</v>
      </c>
    </row>
    <row r="38" spans="1:12" ht="117" customHeight="1">
      <c r="A38" s="189" t="s">
        <v>100</v>
      </c>
      <c r="B38" s="2" t="s">
        <v>196</v>
      </c>
      <c r="C38" s="3" t="s">
        <v>48</v>
      </c>
      <c r="D38" s="3" t="s">
        <v>49</v>
      </c>
      <c r="E38" s="26"/>
      <c r="F38" s="26"/>
      <c r="G38" s="558">
        <f>'1. Сведения об объёмах финансир'!E32</f>
        <v>4203.9</v>
      </c>
      <c r="H38" s="558">
        <f>'1. Сведения об объёмах финансир'!M32</f>
        <v>4183.514</v>
      </c>
      <c r="I38" s="175" t="s">
        <v>57</v>
      </c>
      <c r="J38" s="8" t="s">
        <v>26</v>
      </c>
      <c r="K38" s="12">
        <f t="shared" si="0"/>
        <v>0.9951506934037443</v>
      </c>
      <c r="L38">
        <f t="shared" si="1"/>
        <v>99.51506934037442</v>
      </c>
    </row>
    <row r="39" spans="1:12" ht="131.25" customHeight="1">
      <c r="A39" s="123" t="str">
        <f>CONCATENATE('1. Сведения об объёмах финансир'!A33,'1. Сведения об объёмах финансир'!B33)</f>
        <v>5.7Предоставление индивидуальным предпринимателям,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39" s="2" t="s">
        <v>11</v>
      </c>
      <c r="C39" s="3"/>
      <c r="D39" s="3"/>
      <c r="E39" s="26"/>
      <c r="F39" s="499"/>
      <c r="G39" s="558">
        <f>'1. Сведения об объёмах финансир'!E33</f>
        <v>6433.4</v>
      </c>
      <c r="H39" s="558">
        <f>'1. Сведения об объёмах финансир'!M33</f>
        <v>4935.21947</v>
      </c>
      <c r="I39" s="175"/>
      <c r="J39" s="8" t="s">
        <v>348</v>
      </c>
      <c r="K39" s="12">
        <f t="shared" si="0"/>
        <v>0.7671246106257966</v>
      </c>
      <c r="L39">
        <f t="shared" si="1"/>
        <v>76.71246106257966</v>
      </c>
    </row>
    <row r="40" spans="1:12" ht="52.5" customHeight="1">
      <c r="A40" s="393" t="s">
        <v>148</v>
      </c>
      <c r="B40" s="397" t="str">
        <f>'1. Сведения об объёмах финансир'!C34</f>
        <v>Министерство</v>
      </c>
      <c r="C40" s="398"/>
      <c r="D40" s="398"/>
      <c r="E40" s="398"/>
      <c r="F40" s="398"/>
      <c r="G40" s="557">
        <f>SUM(G41:G41)</f>
        <v>118401.2</v>
      </c>
      <c r="H40" s="557">
        <f>SUM(H41:H41)</f>
        <v>118401.2</v>
      </c>
      <c r="I40" s="396"/>
      <c r="J40" s="396"/>
      <c r="K40" s="12">
        <f t="shared" si="0"/>
        <v>1</v>
      </c>
      <c r="L40">
        <f t="shared" si="1"/>
        <v>100</v>
      </c>
    </row>
    <row r="41" spans="1:12" ht="133.5" customHeight="1" thickBot="1">
      <c r="A41" s="247" t="s">
        <v>27</v>
      </c>
      <c r="B41" s="248" t="str">
        <f>'1. Сведения об объёмах финансир'!C35</f>
        <v>Министерство</v>
      </c>
      <c r="C41" s="249" t="s">
        <v>104</v>
      </c>
      <c r="D41" s="249" t="s">
        <v>49</v>
      </c>
      <c r="E41" s="250"/>
      <c r="F41" s="250"/>
      <c r="G41" s="560">
        <f>'1. Сведения об объёмах финансир'!E35</f>
        <v>118401.2</v>
      </c>
      <c r="H41" s="560">
        <f>'1. Сведения об объёмах финансир'!M35</f>
        <v>118401.2</v>
      </c>
      <c r="I41" s="177"/>
      <c r="J41" s="278"/>
      <c r="K41" s="12">
        <f t="shared" si="0"/>
        <v>1</v>
      </c>
      <c r="L41">
        <f t="shared" si="1"/>
        <v>100</v>
      </c>
    </row>
    <row r="42" spans="1:12" ht="51.75" customHeight="1">
      <c r="A42" s="410" t="s">
        <v>138</v>
      </c>
      <c r="B42" s="411"/>
      <c r="C42" s="412"/>
      <c r="D42" s="412"/>
      <c r="E42" s="413"/>
      <c r="F42" s="413"/>
      <c r="G42" s="574">
        <v>0</v>
      </c>
      <c r="H42" s="574">
        <f>'1. Сведения об объёмах финансир'!L35</f>
        <v>0</v>
      </c>
      <c r="I42" s="414"/>
      <c r="J42" s="420" t="s">
        <v>221</v>
      </c>
      <c r="K42" s="12" t="e">
        <f t="shared" si="0"/>
        <v>#DIV/0!</v>
      </c>
      <c r="L42" t="e">
        <f t="shared" si="1"/>
        <v>#DIV/0!</v>
      </c>
    </row>
    <row r="43" spans="1:12" ht="54" customHeight="1" thickBot="1">
      <c r="A43" s="415" t="s">
        <v>139</v>
      </c>
      <c r="B43" s="416"/>
      <c r="C43" s="417"/>
      <c r="D43" s="417"/>
      <c r="E43" s="418"/>
      <c r="F43" s="418"/>
      <c r="G43" s="575">
        <f>'1. Сведения об объёмах финансир'!E35</f>
        <v>118401.2</v>
      </c>
      <c r="H43" s="575">
        <f>'1. Сведения об объёмах финансир'!M35</f>
        <v>118401.2</v>
      </c>
      <c r="I43" s="419"/>
      <c r="J43" s="421" t="s">
        <v>200</v>
      </c>
      <c r="K43" s="12">
        <f t="shared" si="0"/>
        <v>1</v>
      </c>
      <c r="L43">
        <f t="shared" si="1"/>
        <v>100</v>
      </c>
    </row>
    <row r="44" spans="1:13" s="68" customFormat="1" ht="29.25" customHeight="1" thickBot="1">
      <c r="A44" s="422" t="s">
        <v>121</v>
      </c>
      <c r="B44" s="423"/>
      <c r="C44" s="424"/>
      <c r="D44" s="424"/>
      <c r="E44" s="424"/>
      <c r="F44" s="425"/>
      <c r="G44" s="576">
        <f>'1. Сведения об объёмах финансир'!E36+'1. Сведения об объёмах финансир'!D36-'1. Сведения об объёмах финансир'!D35</f>
        <v>9156423.87</v>
      </c>
      <c r="H44" s="577">
        <f>'1. Сведения об объёмах финансир'!L36+'1. Сведения об объёмах финансир'!M36</f>
        <v>9145621.26488</v>
      </c>
      <c r="I44" s="408"/>
      <c r="J44" s="409"/>
      <c r="K44" s="12">
        <f t="shared" si="0"/>
        <v>0.9988202157006522</v>
      </c>
      <c r="L44">
        <f t="shared" si="1"/>
        <v>99.88202157006522</v>
      </c>
      <c r="M44" s="431">
        <f>H40+H30+H23+H20+H13+H7-H44</f>
        <v>0</v>
      </c>
    </row>
    <row r="45" spans="1:12" ht="15.75">
      <c r="A45" s="426" t="s">
        <v>138</v>
      </c>
      <c r="B45" s="427"/>
      <c r="C45" s="403"/>
      <c r="D45" s="403"/>
      <c r="E45" s="403"/>
      <c r="F45" s="403"/>
      <c r="G45" s="578">
        <f>'1. Сведения об объёмах финансир'!D36-'1. Сведения об объёмах финансир'!D35</f>
        <v>23085.600000000006</v>
      </c>
      <c r="H45" s="578">
        <f>'1. Сведения об объёмах финансир'!L36</f>
        <v>23085.54215</v>
      </c>
      <c r="I45" s="182"/>
      <c r="J45" s="182"/>
      <c r="K45" s="12">
        <f t="shared" si="0"/>
        <v>0.9999974941088815</v>
      </c>
      <c r="L45">
        <f t="shared" si="1"/>
        <v>99.99974941088816</v>
      </c>
    </row>
    <row r="46" spans="1:12" ht="16.5" thickBot="1">
      <c r="A46" s="428" t="s">
        <v>139</v>
      </c>
      <c r="B46" s="429"/>
      <c r="C46" s="430"/>
      <c r="D46" s="430"/>
      <c r="E46" s="430"/>
      <c r="F46" s="430"/>
      <c r="G46" s="579">
        <f>'1. Сведения об объёмах финансир'!E36</f>
        <v>9133338.27</v>
      </c>
      <c r="H46" s="579">
        <f>'1. Сведения об объёмах финансир'!M36</f>
        <v>9122535.72273</v>
      </c>
      <c r="I46" s="181"/>
      <c r="J46" s="181"/>
      <c r="K46" s="12">
        <f t="shared" si="0"/>
        <v>0.9988172399892947</v>
      </c>
      <c r="L46">
        <f t="shared" si="1"/>
        <v>99.88172399892947</v>
      </c>
    </row>
    <row r="47" spans="1:12" ht="42" customHeight="1" thickBot="1">
      <c r="A47" s="432" t="s">
        <v>61</v>
      </c>
      <c r="B47" s="183" t="s">
        <v>222</v>
      </c>
      <c r="C47" s="184"/>
      <c r="D47" s="184"/>
      <c r="E47" s="184"/>
      <c r="F47" s="184"/>
      <c r="G47" s="580">
        <f>'1. Сведения об объёмах финансир'!D44+'1. Сведения об объёмах финансир'!E44</f>
        <v>294734.007</v>
      </c>
      <c r="H47" s="581">
        <f>'1. Сведения об объёмах финансир'!L44+'1. Сведения об объёмах финансир'!M44</f>
        <v>292808.6218</v>
      </c>
      <c r="I47" s="185"/>
      <c r="J47" s="186"/>
      <c r="K47" s="12">
        <f t="shared" si="0"/>
        <v>0.9934673802334593</v>
      </c>
      <c r="L47">
        <f t="shared" si="1"/>
        <v>99.34673802334592</v>
      </c>
    </row>
    <row r="48" spans="1:12" ht="39" thickBot="1">
      <c r="A48" s="436" t="s">
        <v>105</v>
      </c>
      <c r="B48" s="183"/>
      <c r="C48" s="184"/>
      <c r="D48" s="184"/>
      <c r="E48" s="184"/>
      <c r="F48" s="184"/>
      <c r="G48" s="580">
        <f>'1. Сведения об объёмах финансир'!D38+'1. Сведения об объёмах финансир'!E38</f>
        <v>294734.007</v>
      </c>
      <c r="H48" s="580">
        <f>'1. Сведения об объёмах финансир'!L38+'1. Сведения об объёмах финансир'!M38</f>
        <v>292808.6218</v>
      </c>
      <c r="I48" s="185"/>
      <c r="J48" s="186"/>
      <c r="K48" s="12">
        <f t="shared" si="0"/>
        <v>0.9934673802334593</v>
      </c>
      <c r="L48">
        <f t="shared" si="1"/>
        <v>99.34673802334592</v>
      </c>
    </row>
    <row r="49" spans="1:12" ht="15.75">
      <c r="A49" s="433" t="s">
        <v>138</v>
      </c>
      <c r="B49" s="434"/>
      <c r="C49" s="182"/>
      <c r="D49" s="182"/>
      <c r="E49" s="182"/>
      <c r="F49" s="182"/>
      <c r="G49" s="582">
        <f>'1. Сведения об объёмах финансир'!D38</f>
        <v>111605.90000000001</v>
      </c>
      <c r="H49" s="583">
        <f>'1. Сведения об объёмах финансир'!L38</f>
        <v>111605.90000000001</v>
      </c>
      <c r="I49" s="435"/>
      <c r="J49" s="435"/>
      <c r="K49" s="12">
        <f t="shared" si="0"/>
        <v>1</v>
      </c>
      <c r="L49">
        <f t="shared" si="1"/>
        <v>100</v>
      </c>
    </row>
    <row r="50" spans="1:12" ht="15.75">
      <c r="A50" s="42" t="s">
        <v>139</v>
      </c>
      <c r="B50" s="294"/>
      <c r="C50" s="62"/>
      <c r="D50" s="62"/>
      <c r="E50" s="62"/>
      <c r="F50" s="62"/>
      <c r="G50" s="584">
        <f>'1. Сведения об объёмах финансир'!E38</f>
        <v>183128.107</v>
      </c>
      <c r="H50" s="570">
        <f>'1. Сведения об объёмах финансир'!M38</f>
        <v>181202.7218</v>
      </c>
      <c r="I50" s="63"/>
      <c r="J50" s="63"/>
      <c r="K50" s="12">
        <f t="shared" si="0"/>
        <v>0.9894861295104198</v>
      </c>
      <c r="L50">
        <f t="shared" si="1"/>
        <v>98.94861295104198</v>
      </c>
    </row>
    <row r="51" spans="1:12" ht="18.75" customHeight="1">
      <c r="A51" s="537" t="s">
        <v>28</v>
      </c>
      <c r="B51" s="72" t="s">
        <v>63</v>
      </c>
      <c r="C51" s="106"/>
      <c r="D51" s="437"/>
      <c r="E51" s="107"/>
      <c r="F51" s="62"/>
      <c r="G51" s="558">
        <f>'1. Сведения об объёмах финансир'!D39+'1. Сведения об объёмах финансир'!E39</f>
        <v>133576.3</v>
      </c>
      <c r="H51" s="558">
        <f>'1. Сведения об объёмах финансир'!L39+'1. Сведения об объёмах финансир'!M39</f>
        <v>133576.3</v>
      </c>
      <c r="I51" s="178"/>
      <c r="J51" s="539" t="s">
        <v>29</v>
      </c>
      <c r="K51" s="12">
        <f t="shared" si="0"/>
        <v>1</v>
      </c>
      <c r="L51">
        <f t="shared" si="1"/>
        <v>100</v>
      </c>
    </row>
    <row r="52" spans="1:12" ht="96" customHeight="1">
      <c r="A52" s="538"/>
      <c r="B52" s="72" t="s">
        <v>10</v>
      </c>
      <c r="C52" s="106"/>
      <c r="D52" s="109"/>
      <c r="E52" s="107"/>
      <c r="F52" s="62"/>
      <c r="G52" s="558">
        <f>'1. Сведения об объёмах финансир'!E40</f>
        <v>150000</v>
      </c>
      <c r="H52" s="558">
        <f>'1. Сведения об объёмах финансир'!M40</f>
        <v>148074.6148</v>
      </c>
      <c r="I52" s="63"/>
      <c r="J52" s="540"/>
      <c r="K52" s="12">
        <f t="shared" si="0"/>
        <v>0.9871640986666668</v>
      </c>
      <c r="L52">
        <f t="shared" si="1"/>
        <v>98.71640986666668</v>
      </c>
    </row>
    <row r="53" spans="1:12" ht="16.5" customHeight="1">
      <c r="A53" s="291" t="s">
        <v>138</v>
      </c>
      <c r="B53" s="72"/>
      <c r="C53" s="106"/>
      <c r="D53" s="109"/>
      <c r="E53" s="107"/>
      <c r="F53" s="287"/>
      <c r="G53" s="569">
        <f>'1. Сведения об объёмах финансир'!D39</f>
        <v>108576.3</v>
      </c>
      <c r="H53" s="585">
        <f>'1. Сведения об объёмах финансир'!L39</f>
        <v>108576.3</v>
      </c>
      <c r="I53" s="63"/>
      <c r="J53" s="253"/>
      <c r="K53" s="12">
        <f t="shared" si="0"/>
        <v>1</v>
      </c>
      <c r="L53">
        <f t="shared" si="1"/>
        <v>100</v>
      </c>
    </row>
    <row r="54" spans="1:12" ht="19.5" customHeight="1">
      <c r="A54" s="291" t="s">
        <v>139</v>
      </c>
      <c r="B54" s="72"/>
      <c r="C54" s="106"/>
      <c r="D54" s="109"/>
      <c r="E54" s="107"/>
      <c r="F54" s="287"/>
      <c r="G54" s="569">
        <f>'1. Сведения об объёмах финансир'!E39+'1. Сведения об объёмах финансир'!E40</f>
        <v>175000</v>
      </c>
      <c r="H54" s="585">
        <f>'1. Сведения об объёмах финансир'!M39+'1. Сведения об объёмах финансир'!M40</f>
        <v>173074.6148</v>
      </c>
      <c r="I54" s="63"/>
      <c r="J54" s="253"/>
      <c r="K54" s="12">
        <f t="shared" si="0"/>
        <v>0.9889977988571429</v>
      </c>
      <c r="L54">
        <f t="shared" si="1"/>
        <v>98.8997798857143</v>
      </c>
    </row>
    <row r="55" spans="1:12" ht="63.75">
      <c r="A55" s="123" t="s">
        <v>106</v>
      </c>
      <c r="B55" s="36" t="s">
        <v>63</v>
      </c>
      <c r="C55" s="37" t="s">
        <v>142</v>
      </c>
      <c r="D55" s="37" t="s">
        <v>49</v>
      </c>
      <c r="E55" s="62"/>
      <c r="F55" s="62"/>
      <c r="G55" s="569">
        <f>'1. Сведения об объёмах финансир'!E41</f>
        <v>1829.707</v>
      </c>
      <c r="H55" s="558">
        <f>'1. Сведения об объёмах финансир'!M41</f>
        <v>1829.707</v>
      </c>
      <c r="I55" s="175" t="s">
        <v>107</v>
      </c>
      <c r="J55" s="299" t="s">
        <v>211</v>
      </c>
      <c r="K55" s="12">
        <f t="shared" si="0"/>
        <v>1</v>
      </c>
      <c r="L55">
        <f t="shared" si="1"/>
        <v>100</v>
      </c>
    </row>
    <row r="56" spans="1:12" ht="409.5" customHeight="1">
      <c r="A56" s="281" t="s">
        <v>191</v>
      </c>
      <c r="B56" s="36" t="s">
        <v>63</v>
      </c>
      <c r="C56" s="37" t="s">
        <v>103</v>
      </c>
      <c r="D56" s="37" t="s">
        <v>16</v>
      </c>
      <c r="E56" s="62"/>
      <c r="F56" s="62"/>
      <c r="G56" s="558">
        <f>'1. Сведения об объёмах финансир'!D42+'1. Сведения об объёмах финансир'!E42</f>
        <v>4328</v>
      </c>
      <c r="H56" s="558">
        <f>'1. Сведения об объёмах финансир'!L42+'1. Сведения об объёмах финансир'!M42</f>
        <v>4328</v>
      </c>
      <c r="I56" s="292" t="s">
        <v>202</v>
      </c>
      <c r="J56" s="296" t="s">
        <v>201</v>
      </c>
      <c r="K56" s="12">
        <f t="shared" si="0"/>
        <v>1</v>
      </c>
      <c r="L56">
        <f t="shared" si="1"/>
        <v>100</v>
      </c>
    </row>
    <row r="57" spans="1:12" ht="17.25" customHeight="1">
      <c r="A57" s="295" t="s">
        <v>138</v>
      </c>
      <c r="B57" s="36"/>
      <c r="C57" s="37"/>
      <c r="D57" s="37"/>
      <c r="E57" s="62"/>
      <c r="F57" s="62"/>
      <c r="G57" s="570">
        <f>'1. Сведения об объёмах финансир'!D42</f>
        <v>3029.6</v>
      </c>
      <c r="H57" s="570">
        <f>'1. Сведения об объёмах финансир'!L42</f>
        <v>3029.6</v>
      </c>
      <c r="I57" s="175"/>
      <c r="J57" s="174"/>
      <c r="K57" s="12">
        <f t="shared" si="0"/>
        <v>1</v>
      </c>
      <c r="L57">
        <f t="shared" si="1"/>
        <v>100</v>
      </c>
    </row>
    <row r="58" spans="1:12" ht="15.75" customHeight="1">
      <c r="A58" s="295" t="s">
        <v>139</v>
      </c>
      <c r="B58" s="36"/>
      <c r="C58" s="37"/>
      <c r="D58" s="37"/>
      <c r="E58" s="62"/>
      <c r="F58" s="62"/>
      <c r="G58" s="570">
        <f>'1. Сведения об объёмах финансир'!E42</f>
        <v>1298.4</v>
      </c>
      <c r="H58" s="570">
        <f>'1. Сведения об объёмах финансир'!M42</f>
        <v>1298.4</v>
      </c>
      <c r="I58" s="175"/>
      <c r="J58" s="174"/>
      <c r="K58" s="12">
        <f t="shared" si="0"/>
        <v>1</v>
      </c>
      <c r="L58">
        <f t="shared" si="1"/>
        <v>100</v>
      </c>
    </row>
    <row r="59" spans="1:12" ht="76.5">
      <c r="A59" s="281" t="s">
        <v>223</v>
      </c>
      <c r="B59" s="36" t="s">
        <v>63</v>
      </c>
      <c r="C59" s="37" t="s">
        <v>142</v>
      </c>
      <c r="D59" s="37"/>
      <c r="E59" s="62"/>
      <c r="F59" s="62"/>
      <c r="G59" s="558">
        <f>'1. Сведения об объёмах финансир'!E43</f>
        <v>5000</v>
      </c>
      <c r="H59" s="558">
        <f>'1. Сведения об объёмах финансир'!M43</f>
        <v>5000</v>
      </c>
      <c r="I59" s="175" t="s">
        <v>107</v>
      </c>
      <c r="J59" s="174" t="s">
        <v>17</v>
      </c>
      <c r="K59" s="12">
        <f t="shared" si="0"/>
        <v>1</v>
      </c>
      <c r="L59">
        <f t="shared" si="1"/>
        <v>100</v>
      </c>
    </row>
    <row r="60" spans="1:12" ht="28.5">
      <c r="A60" s="438" t="s">
        <v>121</v>
      </c>
      <c r="B60" s="439"/>
      <c r="C60" s="395"/>
      <c r="D60" s="395"/>
      <c r="E60" s="395"/>
      <c r="F60" s="395"/>
      <c r="G60" s="557">
        <f>'1. Сведения об объёмах финансир'!D44+'1. Сведения об объёмах финансир'!E44</f>
        <v>294734.007</v>
      </c>
      <c r="H60" s="557">
        <f>'1. Сведения об объёмах финансир'!L44+'1. Сведения об объёмах финансир'!M44</f>
        <v>292808.6218</v>
      </c>
      <c r="I60" s="398"/>
      <c r="J60" s="398"/>
      <c r="K60" s="12">
        <f t="shared" si="0"/>
        <v>0.9934673802334593</v>
      </c>
      <c r="L60">
        <f t="shared" si="1"/>
        <v>99.34673802334592</v>
      </c>
    </row>
    <row r="61" spans="1:12" ht="15.75">
      <c r="A61" s="42" t="s">
        <v>138</v>
      </c>
      <c r="B61" s="61"/>
      <c r="C61" s="62"/>
      <c r="D61" s="62"/>
      <c r="E61" s="62"/>
      <c r="F61" s="62"/>
      <c r="G61" s="570">
        <f>'1. Сведения об объёмах финансир'!D44</f>
        <v>111605.90000000001</v>
      </c>
      <c r="H61" s="570">
        <f>'1. Сведения об объёмах финансир'!L44</f>
        <v>111605.90000000001</v>
      </c>
      <c r="I61" s="62"/>
      <c r="J61" s="62"/>
      <c r="K61" s="12">
        <f t="shared" si="0"/>
        <v>1</v>
      </c>
      <c r="L61">
        <f t="shared" si="1"/>
        <v>100</v>
      </c>
    </row>
    <row r="62" spans="1:12" ht="15.75">
      <c r="A62" s="42" t="s">
        <v>139</v>
      </c>
      <c r="B62" s="61"/>
      <c r="C62" s="62"/>
      <c r="D62" s="62"/>
      <c r="E62" s="62"/>
      <c r="F62" s="62"/>
      <c r="G62" s="570">
        <f>'1. Сведения об объёмах финансир'!E44</f>
        <v>183128.107</v>
      </c>
      <c r="H62" s="570">
        <f>'1. Сведения об объёмах финансир'!M44</f>
        <v>181202.7218</v>
      </c>
      <c r="I62" s="62"/>
      <c r="J62" s="62"/>
      <c r="K62" s="12">
        <f t="shared" si="0"/>
        <v>0.9894861295104198</v>
      </c>
      <c r="L62">
        <f t="shared" si="1"/>
        <v>98.94861295104198</v>
      </c>
    </row>
    <row r="63" spans="1:12" ht="67.5" customHeight="1">
      <c r="A63" s="442" t="s">
        <v>149</v>
      </c>
      <c r="B63" s="394"/>
      <c r="C63" s="395"/>
      <c r="D63" s="395"/>
      <c r="E63" s="395"/>
      <c r="F63" s="395"/>
      <c r="G63" s="586">
        <f>'1. Сведения об объёмах финансир'!E58</f>
        <v>128756.05608000001</v>
      </c>
      <c r="H63" s="586">
        <f>'1. Сведения об объёмах финансир'!M58</f>
        <v>125833.73566</v>
      </c>
      <c r="I63" s="396"/>
      <c r="J63" s="396"/>
      <c r="K63" s="12">
        <f t="shared" si="0"/>
        <v>0.9773034332599915</v>
      </c>
      <c r="L63">
        <f t="shared" si="1"/>
        <v>97.73034332599914</v>
      </c>
    </row>
    <row r="64" spans="1:12" ht="25.5">
      <c r="A64" s="440" t="s">
        <v>109</v>
      </c>
      <c r="B64" s="394"/>
      <c r="C64" s="395"/>
      <c r="D64" s="395"/>
      <c r="E64" s="395"/>
      <c r="F64" s="395"/>
      <c r="G64" s="586">
        <f>'1. Сведения об объёмах финансир'!E46</f>
        <v>67709.845</v>
      </c>
      <c r="H64" s="586">
        <f>'1. Сведения об объёмах финансир'!M46</f>
        <v>64886.91273</v>
      </c>
      <c r="I64" s="396"/>
      <c r="J64" s="396"/>
      <c r="K64" s="12">
        <f t="shared" si="0"/>
        <v>0.9583083926717008</v>
      </c>
      <c r="L64">
        <f t="shared" si="1"/>
        <v>95.83083926717008</v>
      </c>
    </row>
    <row r="65" spans="1:12" ht="141" customHeight="1">
      <c r="A65" s="536" t="s">
        <v>108</v>
      </c>
      <c r="B65" s="1" t="s">
        <v>63</v>
      </c>
      <c r="C65" s="3" t="s">
        <v>48</v>
      </c>
      <c r="D65" s="3" t="s">
        <v>49</v>
      </c>
      <c r="E65" s="26"/>
      <c r="F65" s="26"/>
      <c r="G65" s="558">
        <f>'1. Сведения об объёмах финансир'!E48</f>
        <v>11663.83408</v>
      </c>
      <c r="H65" s="558">
        <f>'1. Сведения об объёмах финансир'!M48</f>
        <v>11663.83408</v>
      </c>
      <c r="I65" s="549" t="s">
        <v>111</v>
      </c>
      <c r="J65" s="292" t="s">
        <v>209</v>
      </c>
      <c r="K65" s="12">
        <f t="shared" si="0"/>
        <v>1</v>
      </c>
      <c r="L65">
        <f t="shared" si="1"/>
        <v>100</v>
      </c>
    </row>
    <row r="66" spans="1:12" ht="93" customHeight="1">
      <c r="A66" s="548"/>
      <c r="B66" s="495" t="s">
        <v>185</v>
      </c>
      <c r="C66" s="496"/>
      <c r="D66" s="496"/>
      <c r="E66" s="496"/>
      <c r="F66" s="496"/>
      <c r="G66" s="558">
        <f>'1. Сведения об объёмах финансир'!E47</f>
        <v>5212.36592</v>
      </c>
      <c r="H66" s="558">
        <f>'1. Сведения об объёмах финансир'!M47</f>
        <v>3685.43509</v>
      </c>
      <c r="I66" s="524"/>
      <c r="J66" s="292" t="s">
        <v>239</v>
      </c>
      <c r="K66" s="12">
        <f t="shared" si="0"/>
        <v>0.7070560944040551</v>
      </c>
      <c r="L66">
        <f t="shared" si="1"/>
        <v>70.70560944040551</v>
      </c>
    </row>
    <row r="67" spans="1:12" ht="113.25" customHeight="1">
      <c r="A67" s="123" t="s">
        <v>110</v>
      </c>
      <c r="B67" s="1" t="s">
        <v>11</v>
      </c>
      <c r="C67" s="3" t="s">
        <v>48</v>
      </c>
      <c r="D67" s="3" t="s">
        <v>49</v>
      </c>
      <c r="E67" s="26"/>
      <c r="F67" s="26"/>
      <c r="G67" s="558">
        <f>'1. Сведения об объёмах финансир'!E49</f>
        <v>45833.645</v>
      </c>
      <c r="H67" s="558">
        <f>'1. Сведения об объёмах финансир'!M49</f>
        <v>44537.64356</v>
      </c>
      <c r="I67" s="191" t="s">
        <v>144</v>
      </c>
      <c r="J67" s="192" t="s">
        <v>351</v>
      </c>
      <c r="K67" s="12">
        <f t="shared" si="0"/>
        <v>0.9717237972236334</v>
      </c>
      <c r="L67">
        <f t="shared" si="1"/>
        <v>97.17237972236335</v>
      </c>
    </row>
    <row r="68" spans="1:12" ht="74.25" customHeight="1">
      <c r="A68" s="281" t="s">
        <v>227</v>
      </c>
      <c r="B68" s="1" t="s">
        <v>228</v>
      </c>
      <c r="C68" s="3" t="s">
        <v>229</v>
      </c>
      <c r="D68" s="3" t="s">
        <v>229</v>
      </c>
      <c r="E68" s="26"/>
      <c r="F68" s="26"/>
      <c r="G68" s="558">
        <f>'1. Сведения об объёмах финансир'!E50</f>
        <v>5000</v>
      </c>
      <c r="H68" s="558">
        <f>'1. Сведения об объёмах финансир'!M50</f>
        <v>5000</v>
      </c>
      <c r="I68" s="191"/>
      <c r="J68" s="192"/>
      <c r="K68" s="12">
        <f t="shared" si="0"/>
        <v>1</v>
      </c>
      <c r="L68">
        <f t="shared" si="1"/>
        <v>100</v>
      </c>
    </row>
    <row r="69" spans="1:12" ht="49.5" customHeight="1">
      <c r="A69" s="393" t="str">
        <f>CONCATENATE('1. Сведения об объёмах финансир'!A51,'1. Сведения об объёмах финансир'!B51)</f>
        <v>2.Основное мероприятие  «Развитие потенциала талантливых молодых людей, в том числе являющихся молодыми специалистами» </v>
      </c>
      <c r="B69" s="439" t="str">
        <f>'1. Сведения об объёмах финансир'!C51</f>
        <v>Министерство</v>
      </c>
      <c r="C69" s="398"/>
      <c r="D69" s="398"/>
      <c r="E69" s="398"/>
      <c r="F69" s="398"/>
      <c r="G69" s="587">
        <f>'1. Сведения об объёмах финансир'!E51</f>
        <v>45681.39608</v>
      </c>
      <c r="H69" s="587">
        <f>'1. Сведения об объёмах финансир'!M51</f>
        <v>45582.00793</v>
      </c>
      <c r="I69" s="396"/>
      <c r="J69" s="396"/>
      <c r="K69" s="12">
        <f t="shared" si="0"/>
        <v>0.9978243189015952</v>
      </c>
      <c r="L69">
        <f t="shared" si="1"/>
        <v>99.78243189015951</v>
      </c>
    </row>
    <row r="70" spans="1:12" ht="92.25" customHeight="1">
      <c r="A70" s="123" t="str">
        <f>CONCATENATE('1. Сведения об объёмах финансир'!A52,'1. Сведения об объёмах финансир'!B52)</f>
        <v>2.1.Предоставление на территории Ульяновской области лицам, имеющим статус молодых специалистов, мер социальной поддержки</v>
      </c>
      <c r="B70" s="2" t="s">
        <v>225</v>
      </c>
      <c r="C70" s="3" t="s">
        <v>50</v>
      </c>
      <c r="D70" s="3" t="s">
        <v>49</v>
      </c>
      <c r="E70" s="26"/>
      <c r="F70" s="26"/>
      <c r="G70" s="558">
        <f>'1. Сведения об объёмах финансир'!E52</f>
        <v>23965.89608</v>
      </c>
      <c r="H70" s="558">
        <f>'1. Сведения об объёмах финансир'!M52</f>
        <v>23866.50793</v>
      </c>
      <c r="I70" s="175" t="s">
        <v>168</v>
      </c>
      <c r="J70" s="176"/>
      <c r="K70" s="12">
        <f t="shared" si="0"/>
        <v>0.9958529341165365</v>
      </c>
      <c r="L70">
        <f t="shared" si="1"/>
        <v>99.58529341165365</v>
      </c>
    </row>
    <row r="71" spans="1:12" ht="51">
      <c r="A71" s="123" t="s">
        <v>112</v>
      </c>
      <c r="B71" s="2" t="s">
        <v>63</v>
      </c>
      <c r="C71" s="3" t="s">
        <v>48</v>
      </c>
      <c r="D71" s="3" t="s">
        <v>49</v>
      </c>
      <c r="E71" s="26"/>
      <c r="F71" s="26"/>
      <c r="G71" s="558">
        <f>'1. Сведения об объёмах финансир'!E53</f>
        <v>21529.5</v>
      </c>
      <c r="H71" s="558">
        <f>'1. Сведения об объёмах финансир'!M53</f>
        <v>21529.5</v>
      </c>
      <c r="I71" s="175" t="s">
        <v>54</v>
      </c>
      <c r="J71" s="193" t="s">
        <v>9</v>
      </c>
      <c r="K71" s="12">
        <f aca="true" t="shared" si="2" ref="K71:K104">H71/G71</f>
        <v>1</v>
      </c>
      <c r="L71">
        <f aca="true" t="shared" si="3" ref="L71:L104">H71/G71*100</f>
        <v>100</v>
      </c>
    </row>
    <row r="72" spans="1:12" ht="69.75" customHeight="1">
      <c r="A72" s="123" t="s">
        <v>113</v>
      </c>
      <c r="B72" s="2" t="s">
        <v>215</v>
      </c>
      <c r="C72" s="3" t="s">
        <v>48</v>
      </c>
      <c r="D72" s="3" t="s">
        <v>49</v>
      </c>
      <c r="E72" s="57"/>
      <c r="F72" s="57"/>
      <c r="G72" s="558">
        <f>'1. Сведения об объёмах финансир'!E54</f>
        <v>186</v>
      </c>
      <c r="H72" s="558">
        <f>'1. Сведения об объёмах финансир'!M54</f>
        <v>186</v>
      </c>
      <c r="I72" s="175" t="s">
        <v>145</v>
      </c>
      <c r="J72" s="175" t="s">
        <v>145</v>
      </c>
      <c r="K72" s="12">
        <f t="shared" si="2"/>
        <v>1</v>
      </c>
      <c r="L72">
        <f t="shared" si="3"/>
        <v>100</v>
      </c>
    </row>
    <row r="73" spans="1:12" ht="78" customHeight="1">
      <c r="A73" s="300" t="s">
        <v>18</v>
      </c>
      <c r="B73" s="394"/>
      <c r="C73" s="395" t="s">
        <v>19</v>
      </c>
      <c r="D73" s="395" t="s">
        <v>48</v>
      </c>
      <c r="E73" s="398"/>
      <c r="F73" s="398"/>
      <c r="G73" s="586">
        <f>'1. Сведения об объёмах финансир'!E55</f>
        <v>15364.815</v>
      </c>
      <c r="H73" s="586">
        <f>'1. Сведения об объёмах финансир'!M55</f>
        <v>15364.815</v>
      </c>
      <c r="I73" s="441"/>
      <c r="J73" s="441"/>
      <c r="K73" s="12">
        <f t="shared" si="2"/>
        <v>1</v>
      </c>
      <c r="L73">
        <f t="shared" si="3"/>
        <v>100</v>
      </c>
    </row>
    <row r="74" spans="1:12" ht="57.75" customHeight="1">
      <c r="A74" s="123" t="s">
        <v>20</v>
      </c>
      <c r="B74" s="2" t="s">
        <v>196</v>
      </c>
      <c r="C74" s="3" t="s">
        <v>103</v>
      </c>
      <c r="D74" s="3" t="s">
        <v>16</v>
      </c>
      <c r="E74" s="57"/>
      <c r="F74" s="57"/>
      <c r="G74" s="558">
        <f>'1. Сведения об объёмах финансир'!E56</f>
        <v>6500</v>
      </c>
      <c r="H74" s="558">
        <f>'1. Сведения об объёмах финансир'!M56</f>
        <v>6500</v>
      </c>
      <c r="I74" s="175" t="s">
        <v>107</v>
      </c>
      <c r="J74" s="175"/>
      <c r="K74" s="12">
        <f t="shared" si="2"/>
        <v>1</v>
      </c>
      <c r="L74">
        <f t="shared" si="3"/>
        <v>100</v>
      </c>
    </row>
    <row r="75" spans="1:12" ht="69" customHeight="1">
      <c r="A75" s="281" t="s">
        <v>224</v>
      </c>
      <c r="B75" s="2" t="s">
        <v>217</v>
      </c>
      <c r="C75" s="3"/>
      <c r="D75" s="3"/>
      <c r="E75" s="57"/>
      <c r="F75" s="57"/>
      <c r="G75" s="558">
        <f>'1. Сведения об объёмах финансир'!E57</f>
        <v>8864.815</v>
      </c>
      <c r="H75" s="558">
        <f>'1. Сведения об объёмах финансир'!M57</f>
        <v>8864.815</v>
      </c>
      <c r="I75" s="175"/>
      <c r="J75" s="175"/>
      <c r="K75" s="12">
        <f t="shared" si="2"/>
        <v>1</v>
      </c>
      <c r="L75">
        <f t="shared" si="3"/>
        <v>100</v>
      </c>
    </row>
    <row r="76" spans="1:12" ht="31.5">
      <c r="A76" s="444" t="s">
        <v>121</v>
      </c>
      <c r="B76" s="439"/>
      <c r="C76" s="395"/>
      <c r="D76" s="395"/>
      <c r="E76" s="395"/>
      <c r="F76" s="395"/>
      <c r="G76" s="586">
        <f>'1. Сведения об объёмах финансир'!E58</f>
        <v>128756.05608000001</v>
      </c>
      <c r="H76" s="586">
        <f>'1. Сведения об объёмах финансир'!M58</f>
        <v>125833.73566</v>
      </c>
      <c r="I76" s="439"/>
      <c r="J76" s="439"/>
      <c r="K76" s="12">
        <f t="shared" si="2"/>
        <v>0.9773034332599915</v>
      </c>
      <c r="L76">
        <f t="shared" si="3"/>
        <v>97.73034332599914</v>
      </c>
    </row>
    <row r="77" spans="1:12" ht="15.75">
      <c r="A77" s="440" t="s">
        <v>138</v>
      </c>
      <c r="B77" s="445"/>
      <c r="C77" s="398"/>
      <c r="D77" s="398"/>
      <c r="E77" s="398"/>
      <c r="F77" s="398"/>
      <c r="G77" s="557">
        <f>H77</f>
        <v>0</v>
      </c>
      <c r="H77" s="586">
        <f>'1. Сведения об объёмах финансир'!L58</f>
        <v>0</v>
      </c>
      <c r="I77" s="439"/>
      <c r="J77" s="439"/>
      <c r="K77" s="12" t="e">
        <f t="shared" si="2"/>
        <v>#DIV/0!</v>
      </c>
      <c r="L77" t="e">
        <f t="shared" si="3"/>
        <v>#DIV/0!</v>
      </c>
    </row>
    <row r="78" spans="1:12" ht="15.75">
      <c r="A78" s="440" t="s">
        <v>139</v>
      </c>
      <c r="B78" s="445"/>
      <c r="C78" s="398"/>
      <c r="D78" s="398"/>
      <c r="E78" s="398"/>
      <c r="F78" s="398"/>
      <c r="G78" s="557">
        <f>'1. Сведения об объёмах финансир'!E58</f>
        <v>128756.05608000001</v>
      </c>
      <c r="H78" s="557">
        <f>'1. Сведения об объёмах финансир'!M58</f>
        <v>125833.73566</v>
      </c>
      <c r="I78" s="439"/>
      <c r="J78" s="439"/>
      <c r="K78" s="12">
        <f t="shared" si="2"/>
        <v>0.9773034332599915</v>
      </c>
      <c r="L78">
        <f t="shared" si="3"/>
        <v>97.73034332599914</v>
      </c>
    </row>
    <row r="79" spans="1:12" ht="64.5" customHeight="1">
      <c r="A79" s="179" t="s">
        <v>133</v>
      </c>
      <c r="B79" s="4" t="s">
        <v>226</v>
      </c>
      <c r="C79" s="60"/>
      <c r="D79" s="60"/>
      <c r="E79" s="60"/>
      <c r="F79" s="60"/>
      <c r="G79" s="570">
        <f>'1. Сведения об объёмах финансир'!E60</f>
        <v>267615.22872</v>
      </c>
      <c r="H79" s="570">
        <f>'1. Сведения об объёмах финансир'!M60</f>
        <v>250277.53586</v>
      </c>
      <c r="I79" s="60"/>
      <c r="J79" s="60"/>
      <c r="K79" s="12">
        <f t="shared" si="2"/>
        <v>0.9352141021909479</v>
      </c>
      <c r="L79">
        <f t="shared" si="3"/>
        <v>93.52141021909479</v>
      </c>
    </row>
    <row r="80" spans="1:12" ht="30" customHeight="1">
      <c r="A80" s="440" t="str">
        <f>CONCATENATE('1. Сведения об объёмах финансир'!A60,'1. Сведения об объёмах финансир'!B60)</f>
        <v>1.Основное мероприятие "Организация и обеспечение отдыха и оздоровления"</v>
      </c>
      <c r="B80" s="397" t="str">
        <f>'1. Сведения об объёмах финансир'!C60</f>
        <v>Министерство</v>
      </c>
      <c r="C80" s="398"/>
      <c r="D80" s="398"/>
      <c r="E80" s="445"/>
      <c r="F80" s="445"/>
      <c r="G80" s="557">
        <f>G81+G82+G83</f>
        <v>267615.22872</v>
      </c>
      <c r="H80" s="557">
        <f>'1. Сведения об объёмах финансир'!M60</f>
        <v>250277.53586</v>
      </c>
      <c r="I80" s="447"/>
      <c r="J80" s="447"/>
      <c r="K80" s="12">
        <f t="shared" si="2"/>
        <v>0.9352141021909479</v>
      </c>
      <c r="L80">
        <f t="shared" si="3"/>
        <v>93.52141021909479</v>
      </c>
    </row>
    <row r="81" spans="1:12" ht="72" customHeight="1">
      <c r="A81" s="123" t="str">
        <f>CONCATENATE('1. Сведения об объёмах финансир'!A61,'1. Сведения об объёмах финансир'!B61)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81" s="2" t="s">
        <v>215</v>
      </c>
      <c r="C81" s="3" t="s">
        <v>48</v>
      </c>
      <c r="D81" s="3" t="s">
        <v>49</v>
      </c>
      <c r="E81" s="1"/>
      <c r="F81" s="58"/>
      <c r="G81" s="588">
        <f>'1. Сведения об объёмах финансир'!E61</f>
        <v>207239.66072</v>
      </c>
      <c r="H81" s="588">
        <f>'1. Сведения об объёмах финансир'!M61</f>
        <v>192364.81637000002</v>
      </c>
      <c r="I81" s="175" t="s">
        <v>39</v>
      </c>
      <c r="J81" s="196"/>
      <c r="K81" s="12">
        <f t="shared" si="2"/>
        <v>0.9282239495166068</v>
      </c>
      <c r="L81">
        <f t="shared" si="3"/>
        <v>92.82239495166068</v>
      </c>
    </row>
    <row r="82" spans="1:12" ht="75.75" customHeight="1">
      <c r="A82" s="123" t="str">
        <f>CONCATENATE('1. Сведения об объёмах финансир'!A62,'1. Сведения об объёмах финансир'!B62)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v>
      </c>
      <c r="B82" s="2" t="s">
        <v>215</v>
      </c>
      <c r="C82" s="3" t="s">
        <v>48</v>
      </c>
      <c r="D82" s="3" t="s">
        <v>49</v>
      </c>
      <c r="E82" s="1"/>
      <c r="F82" s="58"/>
      <c r="G82" s="588">
        <f>'1. Сведения об объёмах финансир'!E62</f>
        <v>6153.368</v>
      </c>
      <c r="H82" s="588">
        <f>'1. Сведения об объёмах финансир'!M62</f>
        <v>3711.05559</v>
      </c>
      <c r="I82" s="175" t="s">
        <v>40</v>
      </c>
      <c r="J82" s="481" t="s">
        <v>232</v>
      </c>
      <c r="K82" s="12">
        <f t="shared" si="2"/>
        <v>0.6030933937316929</v>
      </c>
      <c r="L82">
        <f t="shared" si="3"/>
        <v>60.309339373169294</v>
      </c>
    </row>
    <row r="83" spans="1:12" ht="150.75" customHeight="1">
      <c r="A83" s="123" t="s">
        <v>21</v>
      </c>
      <c r="B83" s="2" t="s">
        <v>215</v>
      </c>
      <c r="C83" s="3" t="s">
        <v>19</v>
      </c>
      <c r="D83" s="3" t="s">
        <v>48</v>
      </c>
      <c r="E83" s="1"/>
      <c r="F83" s="58"/>
      <c r="G83" s="588">
        <f>'1. Сведения об объёмах финансир'!E63</f>
        <v>54222.2</v>
      </c>
      <c r="H83" s="588">
        <f>'1. Сведения об объёмах финансир'!M63</f>
        <v>54201.6639</v>
      </c>
      <c r="I83" s="175"/>
      <c r="J83" s="481" t="s">
        <v>231</v>
      </c>
      <c r="K83" s="12">
        <f t="shared" si="2"/>
        <v>0.9996212602955985</v>
      </c>
      <c r="L83">
        <f t="shared" si="3"/>
        <v>99.96212602955985</v>
      </c>
    </row>
    <row r="84" spans="1:12" s="68" customFormat="1" ht="31.5">
      <c r="A84" s="443" t="s">
        <v>121</v>
      </c>
      <c r="B84" s="439"/>
      <c r="C84" s="398"/>
      <c r="D84" s="398"/>
      <c r="E84" s="445"/>
      <c r="F84" s="445"/>
      <c r="G84" s="557">
        <f>'1. Сведения об объёмах финансир'!E64</f>
        <v>267615.22872</v>
      </c>
      <c r="H84" s="557">
        <f>'1. Сведения об объёмах финансир'!M64</f>
        <v>250277.53586</v>
      </c>
      <c r="I84" s="448"/>
      <c r="J84" s="448"/>
      <c r="K84" s="12">
        <f t="shared" si="2"/>
        <v>0.9352141021909479</v>
      </c>
      <c r="L84">
        <f t="shared" si="3"/>
        <v>93.52141021909479</v>
      </c>
    </row>
    <row r="85" spans="1:12" ht="15.75">
      <c r="A85" s="42" t="s">
        <v>138</v>
      </c>
      <c r="B85" s="61"/>
      <c r="C85" s="62"/>
      <c r="D85" s="62"/>
      <c r="E85" s="61"/>
      <c r="F85" s="61"/>
      <c r="G85" s="570">
        <f>'1. Сведения об объёмах финансир'!L64</f>
        <v>0</v>
      </c>
      <c r="H85" s="570">
        <f>'1. Сведения об объёмах финансир'!M65</f>
        <v>0</v>
      </c>
      <c r="I85" s="64"/>
      <c r="J85" s="64"/>
      <c r="K85" s="12" t="e">
        <f t="shared" si="2"/>
        <v>#DIV/0!</v>
      </c>
      <c r="L85" t="e">
        <f t="shared" si="3"/>
        <v>#DIV/0!</v>
      </c>
    </row>
    <row r="86" spans="1:14" ht="15.75">
      <c r="A86" s="42" t="s">
        <v>139</v>
      </c>
      <c r="B86" s="61"/>
      <c r="C86" s="62"/>
      <c r="D86" s="62"/>
      <c r="E86" s="61"/>
      <c r="F86" s="61"/>
      <c r="G86" s="570">
        <f>'1. Сведения об объёмах финансир'!E64</f>
        <v>267615.22872</v>
      </c>
      <c r="H86" s="570">
        <f>'1. Сведения об объёмах финансир'!M64</f>
        <v>250277.53586</v>
      </c>
      <c r="I86" s="64"/>
      <c r="J86" s="64"/>
      <c r="K86" s="12">
        <f t="shared" si="2"/>
        <v>0.9352141021909479</v>
      </c>
      <c r="L86">
        <f t="shared" si="3"/>
        <v>93.52141021909479</v>
      </c>
      <c r="M86" s="446"/>
      <c r="N86" s="446"/>
    </row>
    <row r="87" spans="1:12" ht="39" customHeight="1">
      <c r="A87" s="449" t="s">
        <v>135</v>
      </c>
      <c r="B87" s="394" t="s">
        <v>196</v>
      </c>
      <c r="C87" s="450"/>
      <c r="D87" s="450"/>
      <c r="E87" s="450"/>
      <c r="F87" s="450"/>
      <c r="G87" s="557">
        <f>'1. Сведения об объёмах финансир'!D74+'1. Сведения об объёмах финансир'!E74</f>
        <v>1840112.31315</v>
      </c>
      <c r="H87" s="589">
        <f>'1. Сведения об объёмах финансир'!L74+'1. Сведения об объёмах финансир'!M74</f>
        <v>1824567.7649899998</v>
      </c>
      <c r="I87" s="450"/>
      <c r="J87" s="450"/>
      <c r="K87" s="12">
        <f t="shared" si="2"/>
        <v>0.9915523916399481</v>
      </c>
      <c r="L87">
        <f t="shared" si="3"/>
        <v>99.1552391639948</v>
      </c>
    </row>
    <row r="88" spans="1:12" ht="43.5" customHeight="1">
      <c r="A88" s="440" t="str">
        <f>CONCATENATE('1. Сведения об объёмах финансир'!A66,'1. Сведения об объёмах финансир'!B66)</f>
        <v>1.Основное мероприятие "Обеспечение деятельности государственного заказчика и соисполнителей государственной программы"</v>
      </c>
      <c r="B88" s="397" t="str">
        <f>'1. Сведения об объёмах финансир'!C66</f>
        <v>Министерство, Министерство молодёжного развития</v>
      </c>
      <c r="C88" s="398"/>
      <c r="D88" s="398"/>
      <c r="E88" s="398"/>
      <c r="F88" s="398"/>
      <c r="G88" s="590">
        <f>'1. Сведения об объёмах финансир'!D66+'1. Сведения об объёмах финансир'!E66</f>
        <v>1832217.01315</v>
      </c>
      <c r="H88" s="590">
        <f>'1. Сведения об объёмах финансир'!L66+'1. Сведения об объёмах финансир'!M66</f>
        <v>1816733.8064899999</v>
      </c>
      <c r="I88" s="447"/>
      <c r="J88" s="447"/>
      <c r="K88" s="12">
        <f t="shared" si="2"/>
        <v>0.9915494690045581</v>
      </c>
      <c r="L88">
        <f t="shared" si="3"/>
        <v>99.15494690045581</v>
      </c>
    </row>
    <row r="89" spans="1:12" ht="72">
      <c r="A89" s="123" t="str">
        <f>CONCATENATE('1. Сведения об объёмах финансир'!A67,'1. Сведения об объёмах финансир'!B67)</f>
        <v>1.1.Обеспечение деятельности центрального аппарата Министерства образования и науки Ульяновской области
</v>
      </c>
      <c r="B89" s="2" t="s">
        <v>197</v>
      </c>
      <c r="C89" s="3" t="s">
        <v>48</v>
      </c>
      <c r="D89" s="26" t="s">
        <v>49</v>
      </c>
      <c r="E89" s="26"/>
      <c r="F89" s="26"/>
      <c r="G89" s="591">
        <f>'1. Сведения об объёмах финансир'!E67</f>
        <v>44329.2</v>
      </c>
      <c r="H89" s="591">
        <f>'1. Сведения об объёмах финансир'!M67</f>
        <v>42667.79341</v>
      </c>
      <c r="I89" s="190" t="s">
        <v>199</v>
      </c>
      <c r="J89" s="289" t="s">
        <v>352</v>
      </c>
      <c r="K89" s="12">
        <f t="shared" si="2"/>
        <v>0.9625211691165192</v>
      </c>
      <c r="L89">
        <f t="shared" si="3"/>
        <v>96.25211691165192</v>
      </c>
    </row>
    <row r="90" spans="1:12" ht="78.75" customHeight="1">
      <c r="A90" s="123" t="str">
        <f>CONCATENATE('1. Сведения об объёмах финансир'!A68,'1. Сведения об объёмах финансир'!B68)</f>
        <v>1.2.Обеспечение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90" s="2" t="s">
        <v>198</v>
      </c>
      <c r="C90" s="3" t="s">
        <v>48</v>
      </c>
      <c r="D90" s="26" t="s">
        <v>49</v>
      </c>
      <c r="E90" s="26"/>
      <c r="F90" s="26"/>
      <c r="G90" s="591">
        <f>'1. Сведения об объёмах финансир'!E68</f>
        <v>1774945.11315</v>
      </c>
      <c r="H90" s="591">
        <f>'1. Сведения об объёмах финансир'!M68</f>
        <v>1760972.4974</v>
      </c>
      <c r="I90" s="190" t="s">
        <v>41</v>
      </c>
      <c r="J90" s="289" t="s">
        <v>353</v>
      </c>
      <c r="K90" s="12">
        <f t="shared" si="2"/>
        <v>0.992127860379185</v>
      </c>
      <c r="L90">
        <f t="shared" si="3"/>
        <v>99.2127860379185</v>
      </c>
    </row>
    <row r="91" spans="1:12" ht="76.5" customHeight="1">
      <c r="A91" s="247" t="str">
        <f>CONCATENATE('1. Сведения об объёмах финансир'!A69,'1. Сведения об объёмах финансир'!B69)</f>
        <v>1.3.Лицензирование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v>
      </c>
      <c r="B91" s="248" t="s">
        <v>215</v>
      </c>
      <c r="C91" s="249" t="s">
        <v>48</v>
      </c>
      <c r="D91" s="250" t="s">
        <v>49</v>
      </c>
      <c r="E91" s="250"/>
      <c r="F91" s="250"/>
      <c r="G91" s="592">
        <f>'1. Сведения об объёмах финансир'!E69</f>
        <v>704.5</v>
      </c>
      <c r="H91" s="592">
        <f>'1. Сведения об объёмах финансир'!M69</f>
        <v>291.16111</v>
      </c>
      <c r="I91" s="191" t="s">
        <v>114</v>
      </c>
      <c r="J91" s="293" t="s">
        <v>65</v>
      </c>
      <c r="K91" s="12">
        <f t="shared" si="2"/>
        <v>0.41328759403832505</v>
      </c>
      <c r="L91">
        <f t="shared" si="3"/>
        <v>41.32875940383251</v>
      </c>
    </row>
    <row r="92" spans="1:12" ht="58.5" customHeight="1">
      <c r="A92" s="281" t="s">
        <v>193</v>
      </c>
      <c r="B92" s="2" t="s">
        <v>196</v>
      </c>
      <c r="C92" s="3" t="s">
        <v>142</v>
      </c>
      <c r="D92" s="26" t="s">
        <v>49</v>
      </c>
      <c r="E92" s="26"/>
      <c r="F92" s="26"/>
      <c r="G92" s="591">
        <f>'1. Сведения об объёмах финансир'!D70+'1. Сведения об объёмах финансир'!E70</f>
        <v>10694</v>
      </c>
      <c r="H92" s="591">
        <f>'1. Сведения об объёмах финансир'!L70+'1. Сведения об объёмах финансир'!M70</f>
        <v>10694</v>
      </c>
      <c r="I92" s="533" t="s">
        <v>194</v>
      </c>
      <c r="J92" s="528" t="s">
        <v>192</v>
      </c>
      <c r="K92" s="12">
        <f t="shared" si="2"/>
        <v>1</v>
      </c>
      <c r="L92">
        <f t="shared" si="3"/>
        <v>100</v>
      </c>
    </row>
    <row r="93" spans="1:12" ht="27" customHeight="1">
      <c r="A93" s="291" t="s">
        <v>138</v>
      </c>
      <c r="B93" s="2"/>
      <c r="C93" s="3"/>
      <c r="D93" s="26"/>
      <c r="E93" s="26"/>
      <c r="F93" s="26"/>
      <c r="G93" s="591">
        <f>'1. Сведения об объёмах финансир'!D70</f>
        <v>7486</v>
      </c>
      <c r="H93" s="591">
        <v>7486</v>
      </c>
      <c r="I93" s="534"/>
      <c r="J93" s="528"/>
      <c r="K93" s="12">
        <f t="shared" si="2"/>
        <v>1</v>
      </c>
      <c r="L93">
        <f t="shared" si="3"/>
        <v>100</v>
      </c>
    </row>
    <row r="94" spans="1:12" ht="30" customHeight="1">
      <c r="A94" s="291" t="s">
        <v>139</v>
      </c>
      <c r="B94" s="2"/>
      <c r="C94" s="3"/>
      <c r="D94" s="26"/>
      <c r="E94" s="26"/>
      <c r="F94" s="26"/>
      <c r="G94" s="593">
        <f>'1. Сведения об объёмах финансир'!E70</f>
        <v>3208</v>
      </c>
      <c r="H94" s="593">
        <v>3208</v>
      </c>
      <c r="I94" s="534"/>
      <c r="J94" s="528"/>
      <c r="K94" s="12">
        <f t="shared" si="2"/>
        <v>1</v>
      </c>
      <c r="L94">
        <f t="shared" si="3"/>
        <v>100</v>
      </c>
    </row>
    <row r="95" spans="1:12" ht="54.75" customHeight="1">
      <c r="A95" s="252" t="str">
        <f>CONCATENATE('1. Сведения об объёмах финансир'!A71,'1. Сведения об объёмах финансир'!B71)</f>
        <v>1.5.Обеспечение деятельности центральног аппарата Министерства молодёжного развития Ульяновской области</v>
      </c>
      <c r="B95" s="497" t="s">
        <v>208</v>
      </c>
      <c r="C95" s="498"/>
      <c r="D95" s="498"/>
      <c r="E95" s="498"/>
      <c r="F95" s="498"/>
      <c r="G95" s="594">
        <f>'1. Сведения об объёмах финансир'!E71</f>
        <v>1544.2</v>
      </c>
      <c r="H95" s="594">
        <f>'1. Сведения об объёмах финансир'!M71</f>
        <v>2108.35457</v>
      </c>
      <c r="I95" s="191"/>
      <c r="J95" s="500" t="s">
        <v>354</v>
      </c>
      <c r="K95" s="12">
        <f t="shared" si="2"/>
        <v>1.365337760652765</v>
      </c>
      <c r="L95">
        <f t="shared" si="3"/>
        <v>136.5337760652765</v>
      </c>
    </row>
    <row r="96" spans="1:12" ht="62.25" customHeight="1">
      <c r="A96" s="180" t="str">
        <f>CONCATENATE('1. Сведения об объёмах финансир'!A72,'1. Сведения об объёмах финансир'!B72)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96" s="51" t="str">
        <f>'1. Сведения об объёмах финансир'!C72</f>
        <v>Министерство</v>
      </c>
      <c r="C96" s="56"/>
      <c r="D96" s="57"/>
      <c r="E96" s="57"/>
      <c r="F96" s="57"/>
      <c r="G96" s="595">
        <f>'1. Сведения об объёмах финансир'!D72</f>
        <v>7895.3</v>
      </c>
      <c r="H96" s="595">
        <f>'1. Сведения об объёмах финансир'!L72</f>
        <v>7833.9585</v>
      </c>
      <c r="I96" s="194"/>
      <c r="J96" s="194"/>
      <c r="K96" s="12">
        <f t="shared" si="2"/>
        <v>0.9922306308816637</v>
      </c>
      <c r="L96">
        <f t="shared" si="3"/>
        <v>99.22306308816637</v>
      </c>
    </row>
    <row r="97" spans="1:12" ht="132" customHeight="1">
      <c r="A97" s="123" t="str">
        <f>CONCATENATE('1. Сведения об объёмах финансир'!A73,'1. Сведения об объёмах финансир'!B73)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97" s="2" t="s">
        <v>207</v>
      </c>
      <c r="C97" s="3" t="s">
        <v>48</v>
      </c>
      <c r="D97" s="26" t="s">
        <v>49</v>
      </c>
      <c r="E97" s="26"/>
      <c r="F97" s="26"/>
      <c r="G97" s="596">
        <f>'1. Сведения об объёмах финансир'!D73</f>
        <v>7895.3</v>
      </c>
      <c r="H97" s="558">
        <f>'1. Сведения об объёмах финансир'!L73</f>
        <v>7833.9585</v>
      </c>
      <c r="I97" s="175" t="s">
        <v>42</v>
      </c>
      <c r="J97" s="292" t="s">
        <v>195</v>
      </c>
      <c r="K97" s="12">
        <f t="shared" si="2"/>
        <v>0.9922306308816637</v>
      </c>
      <c r="L97">
        <f t="shared" si="3"/>
        <v>99.22306308816637</v>
      </c>
    </row>
    <row r="98" spans="1:12" ht="26.25" customHeight="1">
      <c r="A98" s="291" t="s">
        <v>138</v>
      </c>
      <c r="B98" s="2"/>
      <c r="C98" s="3"/>
      <c r="D98" s="26"/>
      <c r="E98" s="26"/>
      <c r="F98" s="26"/>
      <c r="G98" s="596">
        <f>'1. Сведения об объёмах финансир'!D73</f>
        <v>7895.3</v>
      </c>
      <c r="H98" s="596">
        <f>'1. Сведения об объёмах финансир'!L72</f>
        <v>7833.9585</v>
      </c>
      <c r="I98" s="175"/>
      <c r="J98" s="175"/>
      <c r="K98" s="12">
        <f t="shared" si="2"/>
        <v>0.9922306308816637</v>
      </c>
      <c r="L98">
        <f t="shared" si="3"/>
        <v>99.22306308816637</v>
      </c>
    </row>
    <row r="99" spans="1:12" ht="31.5">
      <c r="A99" s="443" t="s">
        <v>121</v>
      </c>
      <c r="B99" s="439"/>
      <c r="C99" s="395"/>
      <c r="D99" s="395"/>
      <c r="E99" s="395"/>
      <c r="F99" s="395"/>
      <c r="G99" s="557">
        <f>'1. Сведения об объёмах финансир'!D74+'1. Сведения об объёмах финансир'!E74</f>
        <v>1840112.31315</v>
      </c>
      <c r="H99" s="557">
        <f>'1. Сведения об объёмах финансир'!L74+'1. Сведения об объёмах финансир'!M74</f>
        <v>1824567.7649899998</v>
      </c>
      <c r="I99" s="451"/>
      <c r="J99" s="451"/>
      <c r="K99" s="12">
        <f t="shared" si="2"/>
        <v>0.9915523916399481</v>
      </c>
      <c r="L99">
        <f t="shared" si="3"/>
        <v>99.1552391639948</v>
      </c>
    </row>
    <row r="100" spans="1:12" ht="15.75">
      <c r="A100" s="42" t="s">
        <v>138</v>
      </c>
      <c r="B100" s="61"/>
      <c r="C100" s="62"/>
      <c r="D100" s="62"/>
      <c r="E100" s="62"/>
      <c r="F100" s="62"/>
      <c r="G100" s="570">
        <f>'1. Сведения об объёмах финансир'!D74</f>
        <v>15381.3</v>
      </c>
      <c r="H100" s="570">
        <f>'1. Сведения об объёмах финансир'!L74</f>
        <v>15319.9585</v>
      </c>
      <c r="I100" s="195"/>
      <c r="J100" s="195"/>
      <c r="K100" s="12">
        <f t="shared" si="2"/>
        <v>0.9960119430737325</v>
      </c>
      <c r="L100">
        <f t="shared" si="3"/>
        <v>99.60119430737325</v>
      </c>
    </row>
    <row r="101" spans="1:12" ht="21.75" customHeight="1">
      <c r="A101" s="42" t="s">
        <v>139</v>
      </c>
      <c r="B101" s="61"/>
      <c r="C101" s="62"/>
      <c r="D101" s="62"/>
      <c r="E101" s="62"/>
      <c r="F101" s="62"/>
      <c r="G101" s="570">
        <f>'1. Сведения об объёмах финансир'!E74</f>
        <v>1824731.01315</v>
      </c>
      <c r="H101" s="570">
        <f>'1. Сведения об объёмах финансир'!M74</f>
        <v>1809247.8064899999</v>
      </c>
      <c r="I101" s="195"/>
      <c r="J101" s="195"/>
      <c r="K101" s="12">
        <f t="shared" si="2"/>
        <v>0.9915148005111878</v>
      </c>
      <c r="L101">
        <f t="shared" si="3"/>
        <v>99.15148005111878</v>
      </c>
    </row>
    <row r="102" spans="1:12" ht="38.25" customHeight="1">
      <c r="A102" s="542" t="s">
        <v>169</v>
      </c>
      <c r="B102" s="543"/>
      <c r="C102" s="543"/>
      <c r="D102" s="543"/>
      <c r="E102" s="543"/>
      <c r="F102" s="543"/>
      <c r="G102" s="557">
        <f>'1. Сведения об объёмах финансир'!D75+'1. Сведения об объёмах финансир'!E75-217583</f>
        <v>11687641.47495</v>
      </c>
      <c r="H102" s="557">
        <f>'1. Сведения об объёмах финансир'!L75+'1. Сведения об объёмах финансир'!M75</f>
        <v>11639108.92319</v>
      </c>
      <c r="I102" s="64"/>
      <c r="J102" s="64"/>
      <c r="K102" s="12">
        <f t="shared" si="2"/>
        <v>0.9958475324671774</v>
      </c>
      <c r="L102">
        <f t="shared" si="3"/>
        <v>99.58475324671774</v>
      </c>
    </row>
    <row r="103" spans="1:12" ht="18.75">
      <c r="A103" s="66" t="s">
        <v>94</v>
      </c>
      <c r="B103" s="67"/>
      <c r="C103" s="67"/>
      <c r="D103" s="67"/>
      <c r="E103" s="67"/>
      <c r="F103" s="67"/>
      <c r="G103" s="570">
        <f>'1. Сведения об объёмах финансир'!D75-217583</f>
        <v>150072.8</v>
      </c>
      <c r="H103" s="570">
        <f>'1. Сведения об объёмах финансир'!L75</f>
        <v>150011.40065000003</v>
      </c>
      <c r="I103" s="65"/>
      <c r="J103" s="65"/>
      <c r="K103" s="12">
        <f t="shared" si="2"/>
        <v>0.9995908695646382</v>
      </c>
      <c r="L103">
        <f t="shared" si="3"/>
        <v>99.95908695646382</v>
      </c>
    </row>
    <row r="104" spans="1:12" ht="18.75">
      <c r="A104" s="66" t="s">
        <v>95</v>
      </c>
      <c r="B104" s="67"/>
      <c r="C104" s="67"/>
      <c r="D104" s="67"/>
      <c r="E104" s="67"/>
      <c r="F104" s="67"/>
      <c r="G104" s="570">
        <f>'1. Сведения об объёмах финансир'!E75</f>
        <v>11537568.67495</v>
      </c>
      <c r="H104" s="570">
        <f>'1. Сведения об объёмах финансир'!M75</f>
        <v>11489097.52254</v>
      </c>
      <c r="I104" s="65"/>
      <c r="J104" s="65"/>
      <c r="K104" s="12">
        <f t="shared" si="2"/>
        <v>0.995798841699184</v>
      </c>
      <c r="L104">
        <f t="shared" si="3"/>
        <v>99.5798841699184</v>
      </c>
    </row>
    <row r="105" spans="1:10" ht="15">
      <c r="A105" s="9"/>
      <c r="G105" s="285"/>
      <c r="H105" s="285"/>
      <c r="I105" s="15"/>
      <c r="J105" s="13"/>
    </row>
    <row r="106" spans="7:10" ht="12.75">
      <c r="G106" s="285"/>
      <c r="H106" s="286">
        <f>H104/G104</f>
        <v>0.995798841699184</v>
      </c>
      <c r="I106"/>
      <c r="J106"/>
    </row>
    <row r="107" spans="7:10" ht="12.75">
      <c r="G107" s="285"/>
      <c r="H107" s="286"/>
      <c r="I107"/>
      <c r="J107"/>
    </row>
    <row r="108" spans="1:10" ht="12.75">
      <c r="A108" s="10" t="s">
        <v>73</v>
      </c>
      <c r="G108" s="285"/>
      <c r="H108" s="290"/>
      <c r="I108"/>
      <c r="J108"/>
    </row>
    <row r="109" spans="7:10" ht="12.75">
      <c r="G109" s="285"/>
      <c r="H109" s="290"/>
      <c r="I109"/>
      <c r="J109"/>
    </row>
    <row r="110" spans="7:10" ht="12.75">
      <c r="G110" s="285"/>
      <c r="H110" s="285"/>
      <c r="I110"/>
      <c r="J110"/>
    </row>
    <row r="111" spans="1:10" ht="12.75">
      <c r="A111" s="5" t="s">
        <v>74</v>
      </c>
      <c r="G111" s="285"/>
      <c r="H111" s="285"/>
      <c r="I111"/>
      <c r="J111"/>
    </row>
    <row r="112" spans="7:10" ht="12.75">
      <c r="G112" s="285"/>
      <c r="H112" s="285"/>
      <c r="I112"/>
      <c r="J112"/>
    </row>
    <row r="113" spans="7:10" ht="12.75">
      <c r="G113" s="285"/>
      <c r="H113" s="285"/>
      <c r="I113"/>
      <c r="J113"/>
    </row>
    <row r="114" spans="7:10" ht="12.75">
      <c r="G114" s="285"/>
      <c r="H114" s="285"/>
      <c r="I114"/>
      <c r="J114"/>
    </row>
    <row r="115" spans="7:10" ht="12.75">
      <c r="G115" s="285"/>
      <c r="H115" s="285"/>
      <c r="I115"/>
      <c r="J115"/>
    </row>
    <row r="116" spans="7:10" ht="12.75">
      <c r="G116" s="285"/>
      <c r="H116" s="285"/>
      <c r="I116"/>
      <c r="J116"/>
    </row>
    <row r="117" spans="7:10" ht="12.75">
      <c r="G117" s="285"/>
      <c r="H117" s="285"/>
      <c r="I117"/>
      <c r="J117"/>
    </row>
    <row r="118" spans="7:10" ht="12.75">
      <c r="G118" s="285"/>
      <c r="H118" s="285"/>
      <c r="I118"/>
      <c r="J118"/>
    </row>
    <row r="119" spans="7:10" ht="12.75">
      <c r="G119" s="285"/>
      <c r="H119" s="285"/>
      <c r="I119"/>
      <c r="J119"/>
    </row>
    <row r="120" spans="7:10" ht="12.75">
      <c r="G120" s="285"/>
      <c r="H120" s="285"/>
      <c r="I120"/>
      <c r="J120"/>
    </row>
    <row r="121" spans="7:10" ht="12.75">
      <c r="G121" s="285"/>
      <c r="H121" s="285"/>
      <c r="I121"/>
      <c r="J121"/>
    </row>
    <row r="122" spans="7:10" ht="12.75">
      <c r="G122" s="285"/>
      <c r="H122" s="285"/>
      <c r="I122"/>
      <c r="J122"/>
    </row>
    <row r="123" spans="7:10" ht="12.75">
      <c r="G123" s="285"/>
      <c r="H123" s="285"/>
      <c r="I123"/>
      <c r="J123"/>
    </row>
    <row r="124" spans="7:10" ht="12.75">
      <c r="G124" s="285"/>
      <c r="H124" s="285"/>
      <c r="I124"/>
      <c r="J124"/>
    </row>
    <row r="125" spans="7:10" ht="12.75">
      <c r="G125" s="285"/>
      <c r="H125" s="285"/>
      <c r="I125"/>
      <c r="J125"/>
    </row>
    <row r="126" ht="15">
      <c r="G126" s="285"/>
    </row>
    <row r="127" ht="15">
      <c r="G127" s="285"/>
    </row>
    <row r="128" ht="15">
      <c r="G128" s="285"/>
    </row>
    <row r="129" ht="15">
      <c r="G129" s="285"/>
    </row>
    <row r="130" ht="15">
      <c r="G130" s="285"/>
    </row>
    <row r="131" ht="15">
      <c r="G131" s="285"/>
    </row>
    <row r="132" ht="15">
      <c r="G132" s="285"/>
    </row>
    <row r="133" ht="15">
      <c r="G133" s="285"/>
    </row>
    <row r="134" ht="15">
      <c r="G134" s="285"/>
    </row>
    <row r="135" ht="15">
      <c r="G135" s="285"/>
    </row>
    <row r="136" ht="15">
      <c r="G136" s="285"/>
    </row>
    <row r="137" ht="15">
      <c r="G137" s="285"/>
    </row>
    <row r="138" ht="15">
      <c r="G138" s="285"/>
    </row>
    <row r="139" ht="15">
      <c r="G139" s="285"/>
    </row>
    <row r="140" ht="15">
      <c r="G140" s="285"/>
    </row>
    <row r="141" ht="15">
      <c r="G141" s="285"/>
    </row>
    <row r="142" ht="15">
      <c r="G142" s="285"/>
    </row>
    <row r="143" ht="15">
      <c r="G143" s="285"/>
    </row>
    <row r="144" ht="15">
      <c r="G144" s="285"/>
    </row>
    <row r="145" ht="15">
      <c r="G145" s="285"/>
    </row>
    <row r="146" ht="15">
      <c r="G146" s="285"/>
    </row>
    <row r="147" ht="15">
      <c r="G147" s="285"/>
    </row>
    <row r="148" ht="15">
      <c r="G148" s="285"/>
    </row>
    <row r="149" ht="15">
      <c r="G149" s="285"/>
    </row>
    <row r="150" ht="15">
      <c r="G150" s="285"/>
    </row>
    <row r="151" ht="15">
      <c r="G151" s="285"/>
    </row>
    <row r="152" ht="15">
      <c r="G152" s="285"/>
    </row>
    <row r="153" ht="15">
      <c r="G153" s="285"/>
    </row>
    <row r="154" ht="15">
      <c r="G154" s="285"/>
    </row>
    <row r="155" ht="15">
      <c r="G155" s="285"/>
    </row>
    <row r="156" ht="15">
      <c r="G156" s="285"/>
    </row>
    <row r="157" ht="15">
      <c r="G157" s="285"/>
    </row>
  </sheetData>
  <sheetProtection/>
  <mergeCells count="19">
    <mergeCell ref="J51:J52"/>
    <mergeCell ref="J24:J25"/>
    <mergeCell ref="A102:F102"/>
    <mergeCell ref="A24:A25"/>
    <mergeCell ref="A31:A32"/>
    <mergeCell ref="A35:A36"/>
    <mergeCell ref="A65:A66"/>
    <mergeCell ref="I65:I66"/>
    <mergeCell ref="J92:J94"/>
    <mergeCell ref="A2:J2"/>
    <mergeCell ref="E3:F3"/>
    <mergeCell ref="A3:A4"/>
    <mergeCell ref="B3:B4"/>
    <mergeCell ref="G3:H3"/>
    <mergeCell ref="I92:I94"/>
    <mergeCell ref="I3:J3"/>
    <mergeCell ref="C3:D3"/>
    <mergeCell ref="I24:I25"/>
    <mergeCell ref="A51:A52"/>
  </mergeCells>
  <hyperlinks>
    <hyperlink ref="G3" location="_ftn1" display="_ftn1"/>
    <hyperlink ref="A108" location="_ftnref1" display="_ftnref1"/>
  </hyperlinks>
  <printOptions/>
  <pageMargins left="0" right="0" top="0.7874015748031497" bottom="0" header="0.3937007874015748" footer="0"/>
  <pageSetup horizontalDpi="600" verticalDpi="600" orientation="landscape" paperSize="9" scale="6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2018-01-31T07:49:55Z</cp:lastPrinted>
  <dcterms:created xsi:type="dcterms:W3CDTF">2015-04-08T07:12:40Z</dcterms:created>
  <dcterms:modified xsi:type="dcterms:W3CDTF">2018-01-31T07:51:14Z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